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e-slava\мои документы слава\Інвестиційна  програма 2023 Я\"/>
    </mc:Choice>
  </mc:AlternateContent>
  <bookViews>
    <workbookView xWindow="-120" yWindow="-120" windowWidth="21840" windowHeight="13140" tabRatio="889" firstSheet="1" activeTab="1"/>
  </bookViews>
  <sheets>
    <sheet name="Титул" sheetId="18" r:id="rId1"/>
    <sheet name="Зміст" sheetId="77" r:id="rId2"/>
    <sheet name="Інформаційна карта ліценз." sheetId="72" r:id="rId3"/>
    <sheet name="Розрахунок обсягу" sheetId="52" r:id="rId4"/>
    <sheet name="5" sheetId="6" r:id="rId5"/>
    <sheet name="4" sheetId="8" r:id="rId6"/>
    <sheet name="5.1" sheetId="33" r:id="rId7"/>
    <sheet name="5.1 (2)" sheetId="37" r:id="rId8"/>
    <sheet name="6" sheetId="9" r:id="rId9"/>
    <sheet name="7" sheetId="23" r:id="rId10"/>
    <sheet name="Оцінка ефективн" sheetId="74" r:id="rId11"/>
    <sheet name="Нижанківського,4" sheetId="40" r:id="rId12"/>
    <sheet name="Болехівська,27" sheetId="85" r:id="rId13"/>
    <sheet name="Вишнева,5" sheetId="86" r:id="rId14"/>
    <sheet name="Відомість матеріалів" sheetId="68" r:id="rId15"/>
    <sheet name="Виконання" sheetId="84" r:id="rId16"/>
  </sheets>
  <externalReferences>
    <externalReference r:id="rId17"/>
    <externalReference r:id="rId18"/>
    <externalReference r:id="rId19"/>
    <externalReference r:id="rId20"/>
  </externalReferences>
  <definedNames>
    <definedName name="Z_77DA4135_261A_4565_8CE5_7E854A7C9EF2_.wvu.PrintArea" localSheetId="9" hidden="1">'7'!$A$1:$E$176</definedName>
    <definedName name="Z_77DA4135_261A_4565_8CE5_7E854A7C9EF2_.wvu.Rows" localSheetId="9" hidden="1">'7'!#REF!</definedName>
    <definedName name="Z_C495B9A1_D4E5_49A8_B027_3B87C2386448_.wvu.PrintArea" localSheetId="9" hidden="1">'7'!$A$1:$E$176</definedName>
    <definedName name="Z_C495B9A1_D4E5_49A8_B027_3B87C2386448_.wvu.Rows" localSheetId="9" hidden="1">'7'!#REF!,'7'!$165:$165,'7'!#REF!</definedName>
    <definedName name="Z_F9C508D7_0CBC_413D_A08E_D8157032E974_.wvu.PrintArea" localSheetId="9" hidden="1">'7'!$A$1:$E$176</definedName>
    <definedName name="Z_F9C508D7_0CBC_413D_A08E_D8157032E974_.wvu.Rows" localSheetId="9" hidden="1">'7'!#REF!,'7'!$165:$165,'7'!#REF!</definedName>
    <definedName name="Z_FA93C675_A43F_40C9_80FE_64AD284F693E_.wvu.PrintArea" localSheetId="9" hidden="1">'7'!$A$1:$E$176</definedName>
    <definedName name="Z_FA93C675_A43F_40C9_80FE_64AD284F693E_.wvu.Rows" localSheetId="9" hidden="1">'7'!#REF!</definedName>
    <definedName name="_xlnm.Print_Titles" localSheetId="5">'4'!$14:$14</definedName>
    <definedName name="_xlnm.Print_Titles" localSheetId="4">'5'!$12:$12</definedName>
    <definedName name="_xlnm.Print_Titles" localSheetId="6">'5.1'!$8:$8</definedName>
    <definedName name="_xlnm.Print_Titles" localSheetId="7">'5.1 (2)'!$6:$6</definedName>
    <definedName name="_xlnm.Print_Area" localSheetId="5">'4'!$A$1:$W$131</definedName>
    <definedName name="_xlnm.Print_Area" localSheetId="4">'5'!$A$1:$X$129</definedName>
    <definedName name="_xlnm.Print_Area" localSheetId="7">'5.1 (2)'!$A$1:$AB$108</definedName>
    <definedName name="_xlnm.Print_Area" localSheetId="8">'6'!$A$1:$G$65</definedName>
    <definedName name="_xlnm.Print_Area" localSheetId="9">'7'!$A$1:$E$176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0" i="6" l="1"/>
  <c r="S129" i="8"/>
  <c r="S29" i="8"/>
  <c r="S51" i="8"/>
  <c r="T50" i="6"/>
  <c r="T125" i="6"/>
  <c r="T27" i="6"/>
  <c r="F23" i="68" l="1"/>
  <c r="F24" i="68"/>
  <c r="F25" i="68" l="1"/>
  <c r="F28" i="68" s="1"/>
  <c r="D12" i="9" l="1"/>
  <c r="AA50" i="33"/>
  <c r="AB50" i="33"/>
  <c r="R43" i="37" l="1"/>
  <c r="R45" i="37" s="1"/>
  <c r="X48" i="33" l="1"/>
  <c r="W48" i="33"/>
  <c r="U43" i="37" l="1"/>
  <c r="X50" i="33"/>
  <c r="S43" i="37"/>
  <c r="S45" i="37" s="1"/>
  <c r="W50" i="33"/>
  <c r="X43" i="37"/>
  <c r="X45" i="37" s="1"/>
  <c r="AB48" i="33"/>
  <c r="T19" i="6"/>
  <c r="S21" i="8"/>
  <c r="T61" i="8"/>
  <c r="U56" i="8"/>
  <c r="U58" i="8" s="1"/>
  <c r="V50" i="33" s="1"/>
  <c r="D58" i="8"/>
  <c r="D91" i="8" s="1"/>
  <c r="W58" i="8"/>
  <c r="W56" i="8"/>
  <c r="Y43" i="37" l="1"/>
  <c r="U45" i="37"/>
  <c r="AA48" i="33"/>
  <c r="X14" i="33"/>
  <c r="K33" i="86"/>
  <c r="J33" i="86"/>
  <c r="Y45" i="37" l="1"/>
  <c r="I28" i="86"/>
  <c r="I28" i="85"/>
  <c r="F19" i="68" l="1"/>
  <c r="F20" i="68" s="1"/>
  <c r="O13" i="37" l="1"/>
  <c r="D12" i="37" l="1"/>
  <c r="J12" i="37" s="1"/>
  <c r="N12" i="37" s="1"/>
  <c r="B12" i="37"/>
  <c r="D14" i="33"/>
  <c r="Y14" i="33"/>
  <c r="B14" i="33"/>
  <c r="W18" i="6"/>
  <c r="E18" i="6"/>
  <c r="C18" i="6"/>
  <c r="D18" i="6"/>
  <c r="N18" i="6" s="1"/>
  <c r="R18" i="6" s="1"/>
  <c r="K57" i="8" l="1"/>
  <c r="M57" i="8"/>
  <c r="D21" i="8"/>
  <c r="M20" i="8"/>
  <c r="K20" i="8"/>
  <c r="C10" i="85"/>
  <c r="D10" i="40" l="1"/>
  <c r="C7" i="40" l="1"/>
  <c r="H35" i="86" l="1"/>
  <c r="H36" i="86" s="1"/>
  <c r="D21" i="86"/>
  <c r="E19" i="86"/>
  <c r="D19" i="86"/>
  <c r="E18" i="86"/>
  <c r="D18" i="86"/>
  <c r="J17" i="86"/>
  <c r="I17" i="86"/>
  <c r="C12" i="86"/>
  <c r="D12" i="86" s="1"/>
  <c r="E12" i="86" s="1"/>
  <c r="D11" i="86"/>
  <c r="E11" i="86" s="1"/>
  <c r="E9" i="86"/>
  <c r="E8" i="86"/>
  <c r="C7" i="86"/>
  <c r="E5" i="86"/>
  <c r="I25" i="40"/>
  <c r="E7" i="86" l="1"/>
  <c r="E6" i="86" s="1"/>
  <c r="E13" i="86"/>
  <c r="E14" i="86" s="1"/>
  <c r="E23" i="86" s="1"/>
  <c r="E26" i="86" s="1"/>
  <c r="G14" i="85"/>
  <c r="X13" i="33" l="1"/>
  <c r="U11" i="37" s="1"/>
  <c r="E4" i="52"/>
  <c r="F4" i="52"/>
  <c r="G4" i="52"/>
  <c r="B11" i="37"/>
  <c r="D11" i="37"/>
  <c r="J11" i="37" s="1"/>
  <c r="N11" i="37" s="1"/>
  <c r="B13" i="33"/>
  <c r="D13" i="33"/>
  <c r="Y13" i="33"/>
  <c r="Z13" i="33"/>
  <c r="C17" i="6"/>
  <c r="D17" i="6"/>
  <c r="N17" i="6" s="1"/>
  <c r="R17" i="6" s="1"/>
  <c r="E17" i="6"/>
  <c r="W17" i="6"/>
  <c r="B17" i="6"/>
  <c r="H35" i="85"/>
  <c r="H36" i="85" s="1"/>
  <c r="D21" i="85"/>
  <c r="E19" i="85"/>
  <c r="D19" i="85"/>
  <c r="E18" i="85"/>
  <c r="D18" i="85"/>
  <c r="J17" i="85"/>
  <c r="I17" i="85"/>
  <c r="C12" i="85"/>
  <c r="D12" i="85" s="1"/>
  <c r="E12" i="85" s="1"/>
  <c r="D11" i="85"/>
  <c r="E11" i="85" s="1"/>
  <c r="D10" i="85"/>
  <c r="E9" i="85"/>
  <c r="E8" i="85"/>
  <c r="D7" i="85"/>
  <c r="C7" i="85"/>
  <c r="E5" i="85"/>
  <c r="F15" i="68"/>
  <c r="F16" i="68" s="1"/>
  <c r="K19" i="8"/>
  <c r="M19" i="8"/>
  <c r="E7" i="85" l="1"/>
  <c r="D6" i="85"/>
  <c r="E15" i="85"/>
  <c r="E6" i="85"/>
  <c r="E13" i="85"/>
  <c r="E14" i="85" s="1"/>
  <c r="E23" i="85" s="1"/>
  <c r="E8" i="40"/>
  <c r="E26" i="85" l="1"/>
  <c r="U12" i="37"/>
  <c r="E16" i="85"/>
  <c r="U19" i="8"/>
  <c r="E101" i="37"/>
  <c r="F101" i="37"/>
  <c r="G101" i="37"/>
  <c r="H101" i="37"/>
  <c r="E24" i="85" l="1"/>
  <c r="W13" i="33"/>
  <c r="R11" i="37"/>
  <c r="V17" i="6"/>
  <c r="V13" i="33"/>
  <c r="Y83" i="33"/>
  <c r="Z83" i="33"/>
  <c r="AB49" i="33"/>
  <c r="E27" i="85" l="1"/>
  <c r="W19" i="8"/>
  <c r="S11" i="37"/>
  <c r="AA13" i="33"/>
  <c r="X11" i="37" s="1"/>
  <c r="AB13" i="33"/>
  <c r="Y11" i="37" s="1"/>
  <c r="X83" i="33"/>
  <c r="W83" i="33"/>
  <c r="M45" i="37"/>
  <c r="O45" i="37"/>
  <c r="O101" i="37" s="1"/>
  <c r="L45" i="37"/>
  <c r="L101" i="37" s="1"/>
  <c r="C43" i="37"/>
  <c r="E43" i="37"/>
  <c r="F43" i="37"/>
  <c r="G43" i="37"/>
  <c r="H43" i="37"/>
  <c r="I43" i="37"/>
  <c r="B43" i="37"/>
  <c r="Y98" i="37"/>
  <c r="X98" i="37"/>
  <c r="W98" i="37"/>
  <c r="V98" i="37"/>
  <c r="U98" i="37"/>
  <c r="T98" i="37"/>
  <c r="S98" i="37"/>
  <c r="R98" i="37"/>
  <c r="O98" i="37"/>
  <c r="N98" i="37"/>
  <c r="M98" i="37"/>
  <c r="L98" i="37"/>
  <c r="K98" i="37"/>
  <c r="J98" i="37"/>
  <c r="I98" i="37"/>
  <c r="H98" i="37"/>
  <c r="G98" i="37"/>
  <c r="F98" i="37"/>
  <c r="E98" i="37"/>
  <c r="D98" i="37"/>
  <c r="Y95" i="37"/>
  <c r="X95" i="37"/>
  <c r="W95" i="37"/>
  <c r="V95" i="37"/>
  <c r="U95" i="37"/>
  <c r="T95" i="37"/>
  <c r="S95" i="37"/>
  <c r="R95" i="37"/>
  <c r="K95" i="37"/>
  <c r="J95" i="37"/>
  <c r="I95" i="37"/>
  <c r="H95" i="37"/>
  <c r="G95" i="37"/>
  <c r="F95" i="37"/>
  <c r="E95" i="37"/>
  <c r="D95" i="37"/>
  <c r="Y86" i="37"/>
  <c r="X86" i="37"/>
  <c r="X99" i="37" s="1"/>
  <c r="W86" i="37"/>
  <c r="V86" i="37"/>
  <c r="U86" i="37"/>
  <c r="T86" i="37"/>
  <c r="S86" i="37"/>
  <c r="R86" i="37"/>
  <c r="R99" i="37" s="1"/>
  <c r="O86" i="37"/>
  <c r="N86" i="37"/>
  <c r="N99" i="37" s="1"/>
  <c r="M86" i="37"/>
  <c r="M99" i="37" s="1"/>
  <c r="L86" i="37"/>
  <c r="K86" i="37"/>
  <c r="J86" i="37"/>
  <c r="I86" i="37"/>
  <c r="H86" i="37"/>
  <c r="H99" i="37" s="1"/>
  <c r="G86" i="37"/>
  <c r="F86" i="37"/>
  <c r="F99" i="37" s="1"/>
  <c r="E86" i="37"/>
  <c r="E99" i="37" s="1"/>
  <c r="D86" i="37"/>
  <c r="Y81" i="37"/>
  <c r="X81" i="37"/>
  <c r="W81" i="37"/>
  <c r="V81" i="37"/>
  <c r="U81" i="37"/>
  <c r="T81" i="37"/>
  <c r="S81" i="37"/>
  <c r="R81" i="37"/>
  <c r="O81" i="37"/>
  <c r="N81" i="37"/>
  <c r="M81" i="37"/>
  <c r="L81" i="37"/>
  <c r="K81" i="37"/>
  <c r="J81" i="37"/>
  <c r="I81" i="37"/>
  <c r="H81" i="37"/>
  <c r="G81" i="37"/>
  <c r="F81" i="37"/>
  <c r="E81" i="37"/>
  <c r="D81" i="37"/>
  <c r="Y78" i="37"/>
  <c r="X78" i="37"/>
  <c r="W78" i="37"/>
  <c r="V78" i="37"/>
  <c r="U78" i="37"/>
  <c r="T78" i="37"/>
  <c r="S78" i="37"/>
  <c r="R78" i="37"/>
  <c r="O78" i="37"/>
  <c r="N78" i="37"/>
  <c r="M78" i="37"/>
  <c r="L78" i="37"/>
  <c r="K78" i="37"/>
  <c r="I78" i="37"/>
  <c r="H78" i="37"/>
  <c r="G78" i="37"/>
  <c r="F78" i="37"/>
  <c r="E78" i="37"/>
  <c r="D77" i="37"/>
  <c r="J77" i="37" s="1"/>
  <c r="J78" i="37" s="1"/>
  <c r="C77" i="37"/>
  <c r="B77" i="37"/>
  <c r="Y75" i="37"/>
  <c r="X75" i="37"/>
  <c r="W75" i="37"/>
  <c r="V75" i="37"/>
  <c r="U75" i="37"/>
  <c r="T75" i="37"/>
  <c r="S75" i="37"/>
  <c r="R75" i="37"/>
  <c r="O75" i="37"/>
  <c r="N75" i="37"/>
  <c r="M75" i="37"/>
  <c r="L75" i="37"/>
  <c r="K75" i="37"/>
  <c r="J75" i="37"/>
  <c r="I75" i="37"/>
  <c r="H75" i="37"/>
  <c r="G75" i="37"/>
  <c r="F75" i="37"/>
  <c r="E75" i="37"/>
  <c r="D75" i="37"/>
  <c r="Y68" i="37"/>
  <c r="X68" i="37"/>
  <c r="W68" i="37"/>
  <c r="V68" i="37"/>
  <c r="U68" i="37"/>
  <c r="T68" i="37"/>
  <c r="S68" i="37"/>
  <c r="R68" i="37"/>
  <c r="O68" i="37"/>
  <c r="N68" i="37"/>
  <c r="M68" i="37"/>
  <c r="L68" i="37"/>
  <c r="K68" i="37"/>
  <c r="J68" i="37"/>
  <c r="I68" i="37"/>
  <c r="H68" i="37"/>
  <c r="G68" i="37"/>
  <c r="F68" i="37"/>
  <c r="E68" i="37"/>
  <c r="D68" i="37"/>
  <c r="Y65" i="37"/>
  <c r="X65" i="37"/>
  <c r="W65" i="37"/>
  <c r="V65" i="37"/>
  <c r="U65" i="37"/>
  <c r="T65" i="37"/>
  <c r="S65" i="37"/>
  <c r="R65" i="37"/>
  <c r="O65" i="37"/>
  <c r="N65" i="37"/>
  <c r="M65" i="37"/>
  <c r="L65" i="37"/>
  <c r="K65" i="37"/>
  <c r="J65" i="37"/>
  <c r="I65" i="37"/>
  <c r="H65" i="37"/>
  <c r="G65" i="37"/>
  <c r="F65" i="37"/>
  <c r="E65" i="37"/>
  <c r="D65" i="37"/>
  <c r="Y62" i="37"/>
  <c r="X62" i="37"/>
  <c r="W62" i="37"/>
  <c r="V62" i="37"/>
  <c r="U62" i="37"/>
  <c r="T62" i="37"/>
  <c r="S62" i="37"/>
  <c r="R62" i="37"/>
  <c r="O62" i="37"/>
  <c r="N62" i="37"/>
  <c r="M62" i="37"/>
  <c r="L62" i="37"/>
  <c r="K62" i="37"/>
  <c r="J62" i="37"/>
  <c r="I62" i="37"/>
  <c r="H62" i="37"/>
  <c r="G62" i="37"/>
  <c r="F62" i="37"/>
  <c r="E62" i="37"/>
  <c r="D62" i="37"/>
  <c r="Y59" i="37"/>
  <c r="X59" i="37"/>
  <c r="W59" i="37"/>
  <c r="V59" i="37"/>
  <c r="U59" i="37"/>
  <c r="T59" i="37"/>
  <c r="S59" i="37"/>
  <c r="R59" i="37"/>
  <c r="O59" i="37"/>
  <c r="N59" i="37"/>
  <c r="M59" i="37"/>
  <c r="L59" i="37"/>
  <c r="K59" i="37"/>
  <c r="J59" i="37"/>
  <c r="I59" i="37"/>
  <c r="H59" i="37"/>
  <c r="G59" i="37"/>
  <c r="F59" i="37"/>
  <c r="E59" i="37"/>
  <c r="D59" i="37"/>
  <c r="Y56" i="37"/>
  <c r="Y69" i="37" s="1"/>
  <c r="X56" i="37"/>
  <c r="W56" i="37"/>
  <c r="V56" i="37"/>
  <c r="U56" i="37"/>
  <c r="T56" i="37"/>
  <c r="S56" i="37"/>
  <c r="S69" i="37" s="1"/>
  <c r="R56" i="37"/>
  <c r="O56" i="37"/>
  <c r="O69" i="37" s="1"/>
  <c r="N56" i="37"/>
  <c r="N69" i="37" s="1"/>
  <c r="M56" i="37"/>
  <c r="L56" i="37"/>
  <c r="K56" i="37"/>
  <c r="J56" i="37"/>
  <c r="I56" i="37"/>
  <c r="I69" i="37" s="1"/>
  <c r="H56" i="37"/>
  <c r="G56" i="37"/>
  <c r="G69" i="37" s="1"/>
  <c r="F56" i="37"/>
  <c r="F69" i="37" s="1"/>
  <c r="E56" i="37"/>
  <c r="D56" i="37"/>
  <c r="Y51" i="37"/>
  <c r="X51" i="37"/>
  <c r="W51" i="37"/>
  <c r="V51" i="37"/>
  <c r="U51" i="37"/>
  <c r="T51" i="37"/>
  <c r="S51" i="37"/>
  <c r="R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Y48" i="37"/>
  <c r="X48" i="37"/>
  <c r="W48" i="37"/>
  <c r="V48" i="37"/>
  <c r="U48" i="37"/>
  <c r="T48" i="37"/>
  <c r="S48" i="37"/>
  <c r="R48" i="37"/>
  <c r="O48" i="37"/>
  <c r="N48" i="37"/>
  <c r="M48" i="37"/>
  <c r="L48" i="37"/>
  <c r="K48" i="37"/>
  <c r="J48" i="37"/>
  <c r="I48" i="37"/>
  <c r="H48" i="37"/>
  <c r="G48" i="37"/>
  <c r="G52" i="37" s="1"/>
  <c r="G70" i="37" s="1"/>
  <c r="F48" i="37"/>
  <c r="F52" i="37" s="1"/>
  <c r="F70" i="37" s="1"/>
  <c r="E48" i="37"/>
  <c r="D48" i="37"/>
  <c r="T45" i="37"/>
  <c r="T101" i="37" s="1"/>
  <c r="K45" i="37"/>
  <c r="Y37" i="37"/>
  <c r="X37" i="37"/>
  <c r="W37" i="37"/>
  <c r="V37" i="37"/>
  <c r="U37" i="37"/>
  <c r="T37" i="37"/>
  <c r="S37" i="37"/>
  <c r="R37" i="37"/>
  <c r="K37" i="37"/>
  <c r="J37" i="37"/>
  <c r="I37" i="37"/>
  <c r="H37" i="37"/>
  <c r="G37" i="37"/>
  <c r="F37" i="37"/>
  <c r="E37" i="37"/>
  <c r="D37" i="37"/>
  <c r="Y34" i="37"/>
  <c r="X34" i="37"/>
  <c r="W34" i="37"/>
  <c r="V34" i="37"/>
  <c r="U34" i="37"/>
  <c r="T34" i="37"/>
  <c r="S34" i="37"/>
  <c r="R34" i="37"/>
  <c r="O34" i="37"/>
  <c r="O38" i="37" s="1"/>
  <c r="N34" i="37"/>
  <c r="N38" i="37" s="1"/>
  <c r="M34" i="37"/>
  <c r="M38" i="37" s="1"/>
  <c r="L34" i="37"/>
  <c r="L38" i="37" s="1"/>
  <c r="K34" i="37"/>
  <c r="J34" i="37"/>
  <c r="I34" i="37"/>
  <c r="H34" i="37"/>
  <c r="G34" i="37"/>
  <c r="F34" i="37"/>
  <c r="E34" i="37"/>
  <c r="D34" i="37"/>
  <c r="Y31" i="37"/>
  <c r="X31" i="37"/>
  <c r="W31" i="37"/>
  <c r="V31" i="37"/>
  <c r="U31" i="37"/>
  <c r="T31" i="37"/>
  <c r="S31" i="37"/>
  <c r="R31" i="37"/>
  <c r="K31" i="37"/>
  <c r="J31" i="37"/>
  <c r="I31" i="37"/>
  <c r="H31" i="37"/>
  <c r="G31" i="37"/>
  <c r="F31" i="37"/>
  <c r="E31" i="37"/>
  <c r="D31" i="37"/>
  <c r="Y28" i="37"/>
  <c r="X28" i="37"/>
  <c r="W28" i="37"/>
  <c r="V28" i="37"/>
  <c r="U28" i="37"/>
  <c r="T28" i="37"/>
  <c r="S28" i="37"/>
  <c r="R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Y25" i="37"/>
  <c r="X25" i="37"/>
  <c r="X38" i="37" s="1"/>
  <c r="W25" i="37"/>
  <c r="V25" i="37"/>
  <c r="U25" i="37"/>
  <c r="T25" i="37"/>
  <c r="S25" i="37"/>
  <c r="R25" i="37"/>
  <c r="K25" i="37"/>
  <c r="J25" i="37"/>
  <c r="J38" i="37" s="1"/>
  <c r="I25" i="37"/>
  <c r="H25" i="37"/>
  <c r="G25" i="37"/>
  <c r="F25" i="37"/>
  <c r="E25" i="37"/>
  <c r="D25" i="37"/>
  <c r="Y20" i="37"/>
  <c r="X20" i="37"/>
  <c r="W20" i="37"/>
  <c r="V20" i="37"/>
  <c r="U20" i="37"/>
  <c r="T20" i="37"/>
  <c r="S20" i="37"/>
  <c r="R20" i="37"/>
  <c r="J20" i="37"/>
  <c r="I20" i="37"/>
  <c r="H20" i="37"/>
  <c r="G20" i="37"/>
  <c r="F20" i="37"/>
  <c r="E20" i="37"/>
  <c r="D19" i="37"/>
  <c r="K19" i="37" s="1"/>
  <c r="K20" i="37" s="1"/>
  <c r="C19" i="37"/>
  <c r="B19" i="37"/>
  <c r="Y17" i="37"/>
  <c r="X17" i="37"/>
  <c r="W17" i="37"/>
  <c r="V17" i="37"/>
  <c r="U17" i="37"/>
  <c r="T17" i="37"/>
  <c r="S17" i="37"/>
  <c r="R17" i="37"/>
  <c r="O17" i="37"/>
  <c r="O21" i="37" s="1"/>
  <c r="N17" i="37"/>
  <c r="N21" i="37" s="1"/>
  <c r="M17" i="37"/>
  <c r="M21" i="37" s="1"/>
  <c r="L17" i="37"/>
  <c r="L21" i="37" s="1"/>
  <c r="K17" i="37"/>
  <c r="J17" i="37"/>
  <c r="I17" i="37"/>
  <c r="H17" i="37"/>
  <c r="G17" i="37"/>
  <c r="F17" i="37"/>
  <c r="E17" i="37"/>
  <c r="E21" i="37" s="1"/>
  <c r="D17" i="37"/>
  <c r="W13" i="37"/>
  <c r="M13" i="37"/>
  <c r="K13" i="37"/>
  <c r="K101" i="37" s="1"/>
  <c r="AA49" i="33"/>
  <c r="B49" i="33"/>
  <c r="D49" i="33"/>
  <c r="V49" i="33"/>
  <c r="B56" i="6"/>
  <c r="L58" i="8"/>
  <c r="N58" i="8"/>
  <c r="O58" i="8"/>
  <c r="P58" i="8"/>
  <c r="Q58" i="8"/>
  <c r="R58" i="8"/>
  <c r="T58" i="8"/>
  <c r="V58" i="8"/>
  <c r="E56" i="6"/>
  <c r="F56" i="6"/>
  <c r="V56" i="6"/>
  <c r="X56" i="6"/>
  <c r="R55" i="6"/>
  <c r="D56" i="6"/>
  <c r="R56" i="6" s="1"/>
  <c r="C56" i="6"/>
  <c r="D50" i="33"/>
  <c r="C58" i="8"/>
  <c r="D43" i="37"/>
  <c r="T49" i="33"/>
  <c r="N56" i="6"/>
  <c r="M101" i="37" l="1"/>
  <c r="D45" i="37"/>
  <c r="J43" i="37"/>
  <c r="J45" i="37" s="1"/>
  <c r="N43" i="37"/>
  <c r="N45" i="37" s="1"/>
  <c r="P43" i="37"/>
  <c r="P45" i="37" s="1"/>
  <c r="W99" i="37"/>
  <c r="P11" i="37"/>
  <c r="X17" i="6"/>
  <c r="S19" i="8"/>
  <c r="X69" i="37"/>
  <c r="G21" i="37"/>
  <c r="F21" i="37"/>
  <c r="F39" i="37" s="1"/>
  <c r="Y38" i="37"/>
  <c r="I99" i="37"/>
  <c r="S99" i="37"/>
  <c r="K38" i="37"/>
  <c r="F38" i="37"/>
  <c r="G38" i="37"/>
  <c r="G39" i="37" s="1"/>
  <c r="J99" i="37"/>
  <c r="T99" i="37"/>
  <c r="H38" i="37"/>
  <c r="V38" i="37"/>
  <c r="D69" i="37"/>
  <c r="L69" i="37"/>
  <c r="V69" i="37"/>
  <c r="K99" i="37"/>
  <c r="U99" i="37"/>
  <c r="W38" i="37"/>
  <c r="E52" i="37"/>
  <c r="E69" i="37"/>
  <c r="M69" i="37"/>
  <c r="W69" i="37"/>
  <c r="L99" i="37"/>
  <c r="V99" i="37"/>
  <c r="AB83" i="33"/>
  <c r="K58" i="8"/>
  <c r="I38" i="37"/>
  <c r="H21" i="37"/>
  <c r="I21" i="37"/>
  <c r="D38" i="37"/>
  <c r="R38" i="37"/>
  <c r="J21" i="37"/>
  <c r="J39" i="37" s="1"/>
  <c r="E38" i="37"/>
  <c r="E39" i="37" s="1"/>
  <c r="S38" i="37"/>
  <c r="H52" i="37"/>
  <c r="H69" i="37"/>
  <c r="R69" i="37"/>
  <c r="G99" i="37"/>
  <c r="O99" i="37"/>
  <c r="Y99" i="37"/>
  <c r="T38" i="37"/>
  <c r="U38" i="37"/>
  <c r="J69" i="37"/>
  <c r="T69" i="37"/>
  <c r="M58" i="8"/>
  <c r="K69" i="37"/>
  <c r="U69" i="37"/>
  <c r="V83" i="33"/>
  <c r="AA83" i="33"/>
  <c r="T56" i="6"/>
  <c r="L39" i="37"/>
  <c r="N39" i="37"/>
  <c r="R21" i="37"/>
  <c r="R39" i="37" s="1"/>
  <c r="T21" i="37"/>
  <c r="V21" i="37"/>
  <c r="X21" i="37"/>
  <c r="X39" i="37" s="1"/>
  <c r="L52" i="37"/>
  <c r="T52" i="37"/>
  <c r="T70" i="37" s="1"/>
  <c r="E82" i="37"/>
  <c r="E100" i="37" s="1"/>
  <c r="G82" i="37"/>
  <c r="I82" i="37"/>
  <c r="K82" i="37"/>
  <c r="K100" i="37" s="1"/>
  <c r="M82" i="37"/>
  <c r="M100" i="37" s="1"/>
  <c r="O82" i="37"/>
  <c r="O100" i="37" s="1"/>
  <c r="S82" i="37"/>
  <c r="U82" i="37"/>
  <c r="W82" i="37"/>
  <c r="Y82" i="37"/>
  <c r="R52" i="37"/>
  <c r="M39" i="37"/>
  <c r="O39" i="37"/>
  <c r="S21" i="37"/>
  <c r="U21" i="37"/>
  <c r="W21" i="37"/>
  <c r="Y21" i="37"/>
  <c r="Y39" i="37" s="1"/>
  <c r="I52" i="37"/>
  <c r="I70" i="37" s="1"/>
  <c r="S52" i="37"/>
  <c r="S70" i="37" s="1"/>
  <c r="V45" i="37"/>
  <c r="K52" i="37"/>
  <c r="M52" i="37"/>
  <c r="O52" i="37"/>
  <c r="O70" i="37" s="1"/>
  <c r="F82" i="37"/>
  <c r="F100" i="37" s="1"/>
  <c r="H82" i="37"/>
  <c r="H100" i="37" s="1"/>
  <c r="J82" i="37"/>
  <c r="L82" i="37"/>
  <c r="L100" i="37" s="1"/>
  <c r="N82" i="37"/>
  <c r="N100" i="37" s="1"/>
  <c r="R82" i="37"/>
  <c r="R100" i="37" s="1"/>
  <c r="T82" i="37"/>
  <c r="V82" i="37"/>
  <c r="X82" i="37"/>
  <c r="X100" i="37" s="1"/>
  <c r="K21" i="37"/>
  <c r="D20" i="37"/>
  <c r="D21" i="37" s="1"/>
  <c r="W45" i="37"/>
  <c r="D78" i="37"/>
  <c r="D82" i="37" s="1"/>
  <c r="W100" i="37" l="1"/>
  <c r="G100" i="37"/>
  <c r="I100" i="37"/>
  <c r="V39" i="37"/>
  <c r="E70" i="37"/>
  <c r="T13" i="33"/>
  <c r="T17" i="6"/>
  <c r="V100" i="37"/>
  <c r="M70" i="37"/>
  <c r="K70" i="37"/>
  <c r="U100" i="37"/>
  <c r="S100" i="37"/>
  <c r="I39" i="37"/>
  <c r="W39" i="37"/>
  <c r="L70" i="37"/>
  <c r="T100" i="37"/>
  <c r="H39" i="37"/>
  <c r="R70" i="37"/>
  <c r="U39" i="37"/>
  <c r="D39" i="37"/>
  <c r="J100" i="37"/>
  <c r="S39" i="37"/>
  <c r="Y100" i="37"/>
  <c r="K39" i="37"/>
  <c r="D52" i="37"/>
  <c r="D70" i="37" s="1"/>
  <c r="T39" i="37"/>
  <c r="J52" i="37"/>
  <c r="J70" i="37" s="1"/>
  <c r="N52" i="37"/>
  <c r="N70" i="37" s="1"/>
  <c r="H70" i="37"/>
  <c r="U52" i="37"/>
  <c r="U70" i="37" s="1"/>
  <c r="W52" i="37"/>
  <c r="W70" i="37" s="1"/>
  <c r="W101" i="37"/>
  <c r="V52" i="37"/>
  <c r="V70" i="37" s="1"/>
  <c r="V101" i="37"/>
  <c r="Y52" i="37" l="1"/>
  <c r="Y70" i="37" s="1"/>
  <c r="X52" i="37"/>
  <c r="X70" i="37" s="1"/>
  <c r="J17" i="40"/>
  <c r="C12" i="40" l="1"/>
  <c r="I17" i="40"/>
  <c r="B18" i="74" l="1"/>
  <c r="D18" i="74" s="1"/>
  <c r="B19" i="74"/>
  <c r="D19" i="74" s="1"/>
  <c r="B20" i="74"/>
  <c r="D20" i="74" s="1"/>
  <c r="B14" i="74"/>
  <c r="D14" i="74" s="1"/>
  <c r="B15" i="74"/>
  <c r="D15" i="74" s="1"/>
  <c r="B16" i="74"/>
  <c r="D16" i="74" s="1"/>
  <c r="B17" i="74"/>
  <c r="D17" i="74" s="1"/>
  <c r="B34" i="74"/>
  <c r="B35" i="74"/>
  <c r="B36" i="74"/>
  <c r="B37" i="74"/>
  <c r="B38" i="74"/>
  <c r="B39" i="74"/>
  <c r="C26" i="9" l="1"/>
  <c r="D26" i="9" s="1"/>
  <c r="AA51" i="33" l="1"/>
  <c r="V48" i="33"/>
  <c r="C48" i="33"/>
  <c r="D48" i="33"/>
  <c r="B48" i="33"/>
  <c r="L91" i="8" l="1"/>
  <c r="N91" i="8"/>
  <c r="O91" i="8"/>
  <c r="P91" i="8"/>
  <c r="Q91" i="8"/>
  <c r="R91" i="8"/>
  <c r="T91" i="8"/>
  <c r="U91" i="8"/>
  <c r="U129" i="8" s="1"/>
  <c r="V91" i="8"/>
  <c r="W91" i="8"/>
  <c r="W129" i="8" s="1"/>
  <c r="K56" i="8"/>
  <c r="K91" i="8" s="1"/>
  <c r="M56" i="8" l="1"/>
  <c r="M91" i="8" l="1"/>
  <c r="S56" i="8"/>
  <c r="H35" i="40"/>
  <c r="H36" i="40" s="1"/>
  <c r="S58" i="8" l="1"/>
  <c r="T50" i="33" s="1"/>
  <c r="T48" i="33"/>
  <c r="S91" i="8"/>
  <c r="D10" i="37"/>
  <c r="D13" i="37" s="1"/>
  <c r="B10" i="37"/>
  <c r="X12" i="33"/>
  <c r="X15" i="33" s="1"/>
  <c r="B12" i="33"/>
  <c r="D12" i="33"/>
  <c r="D15" i="33" s="1"/>
  <c r="D101" i="37" l="1"/>
  <c r="D92" i="37"/>
  <c r="G6" i="84" l="1"/>
  <c r="E7" i="84" l="1"/>
  <c r="C7" i="84"/>
  <c r="C28" i="9" l="1"/>
  <c r="V63" i="6" l="1"/>
  <c r="W16" i="6"/>
  <c r="C81" i="33" l="1"/>
  <c r="D81" i="33"/>
  <c r="E81" i="33"/>
  <c r="F81" i="33"/>
  <c r="G81" i="33"/>
  <c r="G83" i="33" s="1"/>
  <c r="H81" i="33"/>
  <c r="H83" i="33" s="1"/>
  <c r="I81" i="33"/>
  <c r="I83" i="33" s="1"/>
  <c r="J81" i="33"/>
  <c r="J83" i="33" s="1"/>
  <c r="L81" i="33"/>
  <c r="L83" i="33" s="1"/>
  <c r="N81" i="33"/>
  <c r="O81" i="33"/>
  <c r="P81" i="33"/>
  <c r="Q81" i="33"/>
  <c r="R81" i="33"/>
  <c r="S81" i="33"/>
  <c r="S83" i="33" s="1"/>
  <c r="T81" i="33"/>
  <c r="T83" i="33" s="1"/>
  <c r="B81" i="33"/>
  <c r="C63" i="6"/>
  <c r="D63" i="6"/>
  <c r="N63" i="6" s="1"/>
  <c r="R63" i="6" s="1"/>
  <c r="E63" i="6"/>
  <c r="F63" i="6"/>
  <c r="G63" i="6"/>
  <c r="H63" i="6"/>
  <c r="I63" i="6"/>
  <c r="J63" i="6"/>
  <c r="L63" i="6"/>
  <c r="O63" i="6"/>
  <c r="P63" i="6"/>
  <c r="Q63" i="6"/>
  <c r="S63" i="6"/>
  <c r="T63" i="6"/>
  <c r="B63" i="6"/>
  <c r="U81" i="33"/>
  <c r="U83" i="33" s="1"/>
  <c r="M81" i="33" l="1"/>
  <c r="K81" i="33"/>
  <c r="K83" i="33" s="1"/>
  <c r="B16" i="6"/>
  <c r="C16" i="6"/>
  <c r="D16" i="6"/>
  <c r="D19" i="6" s="1"/>
  <c r="E16" i="6"/>
  <c r="M18" i="8"/>
  <c r="M21" i="8" s="1"/>
  <c r="K18" i="8"/>
  <c r="K21" i="8" s="1"/>
  <c r="B71" i="6"/>
  <c r="C71" i="6"/>
  <c r="D71" i="6"/>
  <c r="N71" i="6" s="1"/>
  <c r="T71" i="6"/>
  <c r="V71" i="6"/>
  <c r="N16" i="6" l="1"/>
  <c r="N19" i="6" s="1"/>
  <c r="R71" i="6"/>
  <c r="R16" i="6" l="1"/>
  <c r="R19" i="6" s="1"/>
  <c r="F11" i="68"/>
  <c r="F12" i="68" l="1"/>
  <c r="D23" i="52" l="1"/>
  <c r="E23" i="52"/>
  <c r="E24" i="52" s="1"/>
  <c r="F23" i="52"/>
  <c r="F24" i="52" s="1"/>
  <c r="G23" i="52"/>
  <c r="G24" i="52" s="1"/>
  <c r="H23" i="52"/>
  <c r="I23" i="52"/>
  <c r="I24" i="52" s="1"/>
  <c r="J23" i="52"/>
  <c r="J24" i="52" s="1"/>
  <c r="K23" i="52"/>
  <c r="K24" i="52" s="1"/>
  <c r="E21" i="52"/>
  <c r="E22" i="52" s="1"/>
  <c r="F21" i="52"/>
  <c r="F22" i="52" s="1"/>
  <c r="G21" i="52"/>
  <c r="G22" i="52" s="1"/>
  <c r="H21" i="52"/>
  <c r="I21" i="52"/>
  <c r="I22" i="52" s="1"/>
  <c r="J21" i="52"/>
  <c r="J22" i="52" s="1"/>
  <c r="K21" i="52"/>
  <c r="K22" i="52" s="1"/>
  <c r="D22" i="52" l="1"/>
  <c r="D24" i="52"/>
  <c r="T70" i="6"/>
  <c r="V70" i="6"/>
  <c r="X70" i="6"/>
  <c r="C70" i="6" l="1"/>
  <c r="D70" i="6"/>
  <c r="B70" i="6"/>
  <c r="N70" i="6" l="1"/>
  <c r="R70" i="6"/>
  <c r="C64" i="6"/>
  <c r="D64" i="6"/>
  <c r="B64" i="6"/>
  <c r="Z12" i="33" l="1"/>
  <c r="Z15" i="33" s="1"/>
  <c r="B33" i="74" l="1"/>
  <c r="B32" i="74"/>
  <c r="B31" i="74"/>
  <c r="B30" i="74"/>
  <c r="B29" i="74"/>
  <c r="B28" i="74"/>
  <c r="B48" i="74"/>
  <c r="B13" i="74"/>
  <c r="D13" i="74" s="1"/>
  <c r="B12" i="74"/>
  <c r="D12" i="74" s="1"/>
  <c r="B11" i="74"/>
  <c r="D11" i="74" s="1"/>
  <c r="B10" i="74"/>
  <c r="D10" i="74" s="1"/>
  <c r="B9" i="74"/>
  <c r="B21" i="74" l="1"/>
  <c r="D21" i="74" s="1"/>
  <c r="D9" i="74"/>
  <c r="B51" i="74" l="1"/>
  <c r="B46" i="74"/>
  <c r="S23" i="52" l="1"/>
  <c r="S24" i="52" s="1"/>
  <c r="R23" i="52"/>
  <c r="R24" i="52" s="1"/>
  <c r="Q23" i="52"/>
  <c r="Q24" i="52" s="1"/>
  <c r="P23" i="52"/>
  <c r="O23" i="52"/>
  <c r="O24" i="52" s="1"/>
  <c r="N23" i="52"/>
  <c r="N24" i="52" s="1"/>
  <c r="M23" i="52"/>
  <c r="M24" i="52" s="1"/>
  <c r="L23" i="52"/>
  <c r="S21" i="52"/>
  <c r="S22" i="52" s="1"/>
  <c r="S18" i="52" s="1"/>
  <c r="R21" i="52"/>
  <c r="R22" i="52" s="1"/>
  <c r="R18" i="52" s="1"/>
  <c r="Q21" i="52"/>
  <c r="Q22" i="52" s="1"/>
  <c r="Q18" i="52" s="1"/>
  <c r="P21" i="52"/>
  <c r="O21" i="52"/>
  <c r="O22" i="52" s="1"/>
  <c r="N21" i="52"/>
  <c r="N22" i="52" s="1"/>
  <c r="M21" i="52"/>
  <c r="M22" i="52" s="1"/>
  <c r="L21" i="52"/>
  <c r="P20" i="52"/>
  <c r="S19" i="52"/>
  <c r="R19" i="52"/>
  <c r="Q19" i="52"/>
  <c r="P19" i="52"/>
  <c r="O19" i="52"/>
  <c r="O20" i="52" s="1"/>
  <c r="N19" i="52"/>
  <c r="N20" i="52" s="1"/>
  <c r="M19" i="52"/>
  <c r="M20" i="52" s="1"/>
  <c r="L19" i="52"/>
  <c r="K18" i="52"/>
  <c r="J18" i="52"/>
  <c r="I18" i="52"/>
  <c r="G18" i="52"/>
  <c r="F18" i="52"/>
  <c r="E18" i="52"/>
  <c r="D18" i="52"/>
  <c r="S16" i="52"/>
  <c r="S17" i="52" s="1"/>
  <c r="S15" i="52" s="1"/>
  <c r="R16" i="52"/>
  <c r="R17" i="52" s="1"/>
  <c r="R15" i="52" s="1"/>
  <c r="Q16" i="52"/>
  <c r="Q17" i="52" s="1"/>
  <c r="Q15" i="52" s="1"/>
  <c r="P16" i="52"/>
  <c r="O16" i="52"/>
  <c r="O17" i="52" s="1"/>
  <c r="O15" i="52" s="1"/>
  <c r="N16" i="52"/>
  <c r="N17" i="52" s="1"/>
  <c r="N15" i="52" s="1"/>
  <c r="M16" i="52"/>
  <c r="M17" i="52" s="1"/>
  <c r="L16" i="52"/>
  <c r="K16" i="52"/>
  <c r="K17" i="52" s="1"/>
  <c r="J16" i="52"/>
  <c r="J17" i="52" s="1"/>
  <c r="I16" i="52"/>
  <c r="I17" i="52" s="1"/>
  <c r="H16" i="52"/>
  <c r="G16" i="52"/>
  <c r="G17" i="52" s="1"/>
  <c r="G15" i="52" s="1"/>
  <c r="F16" i="52"/>
  <c r="F17" i="52" s="1"/>
  <c r="F15" i="52" s="1"/>
  <c r="E16" i="52"/>
  <c r="E17" i="52" s="1"/>
  <c r="D16" i="52"/>
  <c r="T8" i="52"/>
  <c r="P8" i="52"/>
  <c r="L8" i="52"/>
  <c r="H8" i="52"/>
  <c r="D8" i="52"/>
  <c r="T7" i="52"/>
  <c r="P7" i="52"/>
  <c r="L7" i="52"/>
  <c r="H7" i="52"/>
  <c r="H24" i="52" s="1"/>
  <c r="D7" i="52"/>
  <c r="T6" i="52"/>
  <c r="P6" i="52"/>
  <c r="L6" i="52"/>
  <c r="H6" i="52"/>
  <c r="H22" i="52" s="1"/>
  <c r="D6" i="52"/>
  <c r="T5" i="52"/>
  <c r="P5" i="52"/>
  <c r="L5" i="52"/>
  <c r="H5" i="52"/>
  <c r="D5" i="52"/>
  <c r="S4" i="52"/>
  <c r="R4" i="52"/>
  <c r="Q4" i="52"/>
  <c r="O4" i="52"/>
  <c r="N4" i="52"/>
  <c r="M4" i="52"/>
  <c r="K4" i="52"/>
  <c r="J4" i="52"/>
  <c r="I4" i="52"/>
  <c r="C43" i="72"/>
  <c r="C42" i="72"/>
  <c r="C39" i="72"/>
  <c r="C38" i="72"/>
  <c r="E15" i="52" l="1"/>
  <c r="L24" i="52"/>
  <c r="P24" i="52"/>
  <c r="P18" i="52"/>
  <c r="J15" i="52"/>
  <c r="H18" i="52"/>
  <c r="K15" i="52"/>
  <c r="H4" i="52"/>
  <c r="I15" i="52"/>
  <c r="D4" i="52"/>
  <c r="L4" i="52"/>
  <c r="L22" i="52"/>
  <c r="P22" i="52"/>
  <c r="P4" i="52"/>
  <c r="T4" i="52"/>
  <c r="T13" i="52" s="1"/>
  <c r="P13" i="52" s="1"/>
  <c r="P14" i="52" s="1"/>
  <c r="D17" i="52"/>
  <c r="D15" i="52" s="1"/>
  <c r="H17" i="52"/>
  <c r="L17" i="52"/>
  <c r="P17" i="52"/>
  <c r="L20" i="52"/>
  <c r="T20" i="52" s="1"/>
  <c r="M18" i="52"/>
  <c r="T17" i="52"/>
  <c r="P15" i="52" l="1"/>
  <c r="H15" i="52"/>
  <c r="T22" i="52"/>
  <c r="T11" i="52"/>
  <c r="R11" i="52" s="1"/>
  <c r="R12" i="52" s="1"/>
  <c r="O13" i="52"/>
  <c r="O14" i="52" s="1"/>
  <c r="G13" i="52"/>
  <c r="G14" i="52" s="1"/>
  <c r="F13" i="52"/>
  <c r="F14" i="52" s="1"/>
  <c r="K13" i="52"/>
  <c r="K14" i="52" s="1"/>
  <c r="S13" i="52"/>
  <c r="S14" i="52" s="1"/>
  <c r="R13" i="52"/>
  <c r="R14" i="52" s="1"/>
  <c r="E13" i="52"/>
  <c r="E14" i="52" s="1"/>
  <c r="I13" i="52"/>
  <c r="I14" i="52" s="1"/>
  <c r="M13" i="52"/>
  <c r="M14" i="52" s="1"/>
  <c r="Q13" i="52"/>
  <c r="Q14" i="52" s="1"/>
  <c r="T14" i="52"/>
  <c r="J13" i="52"/>
  <c r="J14" i="52" s="1"/>
  <c r="N13" i="52"/>
  <c r="N14" i="52" s="1"/>
  <c r="D13" i="52"/>
  <c r="D14" i="52" s="1"/>
  <c r="H13" i="52"/>
  <c r="H14" i="52" s="1"/>
  <c r="L13" i="52"/>
  <c r="L14" i="52" s="1"/>
  <c r="T24" i="52"/>
  <c r="T9" i="52"/>
  <c r="L18" i="52"/>
  <c r="M15" i="52"/>
  <c r="L15" i="52" l="1"/>
  <c r="G11" i="52"/>
  <c r="G12" i="52" s="1"/>
  <c r="G10" i="52" s="1"/>
  <c r="G9" i="52" s="1"/>
  <c r="D11" i="52"/>
  <c r="D12" i="52" s="1"/>
  <c r="O11" i="52"/>
  <c r="O12" i="52" s="1"/>
  <c r="O10" i="52" s="1"/>
  <c r="O9" i="52" s="1"/>
  <c r="L11" i="52"/>
  <c r="L12" i="52" s="1"/>
  <c r="L10" i="52" s="1"/>
  <c r="K11" i="52"/>
  <c r="K12" i="52" s="1"/>
  <c r="K10" i="52" s="1"/>
  <c r="K9" i="52" s="1"/>
  <c r="S11" i="52"/>
  <c r="S12" i="52" s="1"/>
  <c r="S10" i="52" s="1"/>
  <c r="S9" i="52" s="1"/>
  <c r="H11" i="52"/>
  <c r="H12" i="52" s="1"/>
  <c r="H10" i="52" s="1"/>
  <c r="H9" i="52" s="1"/>
  <c r="P11" i="52"/>
  <c r="P12" i="52" s="1"/>
  <c r="P10" i="52" s="1"/>
  <c r="P9" i="52" s="1"/>
  <c r="E11" i="52"/>
  <c r="E12" i="52" s="1"/>
  <c r="E10" i="52" s="1"/>
  <c r="E9" i="52" s="1"/>
  <c r="I11" i="52"/>
  <c r="I12" i="52" s="1"/>
  <c r="I10" i="52" s="1"/>
  <c r="I9" i="52" s="1"/>
  <c r="M11" i="52"/>
  <c r="M12" i="52" s="1"/>
  <c r="M10" i="52" s="1"/>
  <c r="M9" i="52" s="1"/>
  <c r="Q11" i="52"/>
  <c r="Q12" i="52" s="1"/>
  <c r="Q10" i="52" s="1"/>
  <c r="Q9" i="52" s="1"/>
  <c r="T12" i="52"/>
  <c r="F11" i="52"/>
  <c r="F12" i="52" s="1"/>
  <c r="F10" i="52" s="1"/>
  <c r="F9" i="52" s="1"/>
  <c r="J11" i="52"/>
  <c r="J12" i="52" s="1"/>
  <c r="J10" i="52" s="1"/>
  <c r="J9" i="52" s="1"/>
  <c r="N11" i="52"/>
  <c r="N12" i="52" s="1"/>
  <c r="N10" i="52" s="1"/>
  <c r="N9" i="52" s="1"/>
  <c r="R10" i="52"/>
  <c r="R9" i="52" s="1"/>
  <c r="L9" i="52" l="1"/>
  <c r="D10" i="52"/>
  <c r="D9" i="52" s="1"/>
  <c r="D21" i="40" l="1"/>
  <c r="E19" i="40"/>
  <c r="D19" i="40"/>
  <c r="E18" i="40"/>
  <c r="D18" i="40"/>
  <c r="D12" i="40"/>
  <c r="E12" i="40" s="1"/>
  <c r="D11" i="40"/>
  <c r="E11" i="40" s="1"/>
  <c r="E9" i="40"/>
  <c r="C10" i="40"/>
  <c r="E5" i="40"/>
  <c r="E7" i="40" l="1"/>
  <c r="E6" i="40" s="1"/>
  <c r="E13" i="40"/>
  <c r="E14" i="40" s="1"/>
  <c r="E23" i="40" l="1"/>
  <c r="E26" i="40" s="1"/>
  <c r="M99" i="8"/>
  <c r="K99" i="8"/>
  <c r="W27" i="6" l="1"/>
  <c r="W50" i="6" s="1"/>
  <c r="W125" i="6" s="1"/>
  <c r="Y12" i="33" l="1"/>
  <c r="Y15" i="33" l="1"/>
  <c r="U10" i="37" l="1"/>
  <c r="U13" i="37" s="1"/>
  <c r="U101" i="37" l="1"/>
  <c r="J10" i="37"/>
  <c r="N10" i="37" s="1"/>
  <c r="N13" i="37" l="1"/>
  <c r="N101" i="37" l="1"/>
  <c r="N98" i="6"/>
  <c r="O98" i="6"/>
  <c r="E116" i="33" l="1"/>
  <c r="E134" i="33" s="1"/>
  <c r="F116" i="33"/>
  <c r="F134" i="33" s="1"/>
  <c r="G116" i="33"/>
  <c r="G134" i="33" s="1"/>
  <c r="H116" i="33"/>
  <c r="H134" i="33" s="1"/>
  <c r="I116" i="33"/>
  <c r="I134" i="33" s="1"/>
  <c r="J116" i="33"/>
  <c r="J134" i="33" s="1"/>
  <c r="K116" i="33"/>
  <c r="K134" i="33" s="1"/>
  <c r="L116" i="33"/>
  <c r="L134" i="33" s="1"/>
  <c r="M116" i="33"/>
  <c r="M134" i="33" s="1"/>
  <c r="N116" i="33"/>
  <c r="N134" i="33" s="1"/>
  <c r="O116" i="33"/>
  <c r="O134" i="33" s="1"/>
  <c r="P116" i="33"/>
  <c r="P134" i="33" s="1"/>
  <c r="Q116" i="33"/>
  <c r="Q134" i="33" s="1"/>
  <c r="R116" i="33"/>
  <c r="R134" i="33" s="1"/>
  <c r="S116" i="33"/>
  <c r="S134" i="33" s="1"/>
  <c r="T116" i="33"/>
  <c r="T134" i="33" s="1"/>
  <c r="U116" i="33"/>
  <c r="U134" i="33" s="1"/>
  <c r="V116" i="33"/>
  <c r="W116" i="33"/>
  <c r="W134" i="33" s="1"/>
  <c r="X116" i="33"/>
  <c r="X134" i="33" s="1"/>
  <c r="Y116" i="33"/>
  <c r="Y134" i="33" s="1"/>
  <c r="Z116" i="33"/>
  <c r="Z134" i="33" s="1"/>
  <c r="AA116" i="33"/>
  <c r="AA134" i="33" s="1"/>
  <c r="AB116" i="33"/>
  <c r="AB134" i="33" s="1"/>
  <c r="D110" i="33"/>
  <c r="D111" i="33" s="1"/>
  <c r="D116" i="33" s="1"/>
  <c r="D134" i="33" s="1"/>
  <c r="C110" i="33"/>
  <c r="B110" i="33"/>
  <c r="D98" i="6"/>
  <c r="C98" i="6"/>
  <c r="B98" i="6"/>
  <c r="R98" i="6" l="1"/>
  <c r="S98" i="6" s="1"/>
  <c r="Y102" i="33" l="1"/>
  <c r="G102" i="33"/>
  <c r="H102" i="33"/>
  <c r="I102" i="33"/>
  <c r="J102" i="33"/>
  <c r="K102" i="33"/>
  <c r="L102" i="33"/>
  <c r="S102" i="33"/>
  <c r="Z102" i="33"/>
  <c r="G24" i="33"/>
  <c r="G44" i="33" s="1"/>
  <c r="H24" i="33"/>
  <c r="H44" i="33" s="1"/>
  <c r="I24" i="33"/>
  <c r="I44" i="33" s="1"/>
  <c r="J24" i="33"/>
  <c r="J44" i="33" s="1"/>
  <c r="K24" i="33"/>
  <c r="K44" i="33" s="1"/>
  <c r="L24" i="33"/>
  <c r="L44" i="33" s="1"/>
  <c r="U24" i="33"/>
  <c r="U44" i="33" s="1"/>
  <c r="X24" i="33"/>
  <c r="X44" i="33" s="1"/>
  <c r="Z24" i="33"/>
  <c r="Z44" i="33" s="1"/>
  <c r="I135" i="33" l="1"/>
  <c r="Z135" i="33"/>
  <c r="K135" i="33"/>
  <c r="G135" i="33"/>
  <c r="L135" i="33"/>
  <c r="H135" i="33"/>
  <c r="J135" i="33"/>
  <c r="U102" i="33"/>
  <c r="U135" i="33" s="1"/>
  <c r="D23" i="33" l="1"/>
  <c r="P96" i="33" l="1"/>
  <c r="P97" i="33" s="1"/>
  <c r="P101" i="33" s="1"/>
  <c r="O96" i="33"/>
  <c r="O97" i="33" s="1"/>
  <c r="O101" i="33" s="1"/>
  <c r="E96" i="33"/>
  <c r="M96" i="33" s="1"/>
  <c r="M97" i="33" s="1"/>
  <c r="M101" i="33" s="1"/>
  <c r="AB82" i="33"/>
  <c r="P82" i="33"/>
  <c r="O82" i="33"/>
  <c r="N82" i="33"/>
  <c r="F82" i="33"/>
  <c r="M82" i="33"/>
  <c r="Y76" i="33"/>
  <c r="V76" i="33"/>
  <c r="U76" i="33"/>
  <c r="T76" i="33"/>
  <c r="S76" i="33"/>
  <c r="R76" i="33"/>
  <c r="Q76" i="33"/>
  <c r="N76" i="33"/>
  <c r="L76" i="33"/>
  <c r="K76" i="33"/>
  <c r="J76" i="33"/>
  <c r="I76" i="33"/>
  <c r="H76" i="33"/>
  <c r="G76" i="33"/>
  <c r="F76" i="33"/>
  <c r="E76" i="33"/>
  <c r="AB75" i="33"/>
  <c r="AB76" i="33" s="1"/>
  <c r="O75" i="33"/>
  <c r="O76" i="33" s="1"/>
  <c r="M75" i="33"/>
  <c r="M76" i="33" s="1"/>
  <c r="D75" i="33"/>
  <c r="D76" i="33" s="1"/>
  <c r="S63" i="33"/>
  <c r="P63" i="33"/>
  <c r="A57" i="33"/>
  <c r="A56" i="33"/>
  <c r="AB55" i="33"/>
  <c r="Y55" i="33"/>
  <c r="V55" i="33"/>
  <c r="T55" i="33"/>
  <c r="O55" i="33"/>
  <c r="N55" i="33"/>
  <c r="I55" i="33"/>
  <c r="H55" i="33"/>
  <c r="J55" i="33" s="1"/>
  <c r="G55" i="33"/>
  <c r="F55" i="33"/>
  <c r="E55" i="33"/>
  <c r="M55" i="33" s="1"/>
  <c r="D55" i="33"/>
  <c r="R55" i="33" s="1"/>
  <c r="C55" i="33"/>
  <c r="B55" i="33"/>
  <c r="A55" i="33"/>
  <c r="AB54" i="33"/>
  <c r="Y54" i="33"/>
  <c r="V54" i="33"/>
  <c r="T54" i="33"/>
  <c r="O54" i="33"/>
  <c r="N54" i="33"/>
  <c r="I54" i="33"/>
  <c r="H54" i="33"/>
  <c r="J54" i="33" s="1"/>
  <c r="G54" i="33"/>
  <c r="F54" i="33"/>
  <c r="E54" i="33"/>
  <c r="M54" i="33" s="1"/>
  <c r="D54" i="33"/>
  <c r="Q54" i="33" s="1"/>
  <c r="C54" i="33"/>
  <c r="B54" i="33"/>
  <c r="A54" i="33"/>
  <c r="AB53" i="33"/>
  <c r="Y53" i="33"/>
  <c r="V53" i="33"/>
  <c r="T53" i="33"/>
  <c r="O53" i="33"/>
  <c r="N53" i="33"/>
  <c r="I53" i="33"/>
  <c r="H53" i="33"/>
  <c r="J53" i="33" s="1"/>
  <c r="G53" i="33"/>
  <c r="F53" i="33"/>
  <c r="E53" i="33"/>
  <c r="M53" i="33" s="1"/>
  <c r="D53" i="33"/>
  <c r="R53" i="33" s="1"/>
  <c r="C53" i="33"/>
  <c r="B53" i="33"/>
  <c r="A53" i="33"/>
  <c r="AB52" i="33"/>
  <c r="Y52" i="33"/>
  <c r="V52" i="33"/>
  <c r="T52" i="33"/>
  <c r="O52" i="33"/>
  <c r="N52" i="33"/>
  <c r="I52" i="33"/>
  <c r="H52" i="33"/>
  <c r="J52" i="33" s="1"/>
  <c r="G52" i="33"/>
  <c r="F52" i="33"/>
  <c r="E52" i="33"/>
  <c r="M52" i="33" s="1"/>
  <c r="D52" i="33"/>
  <c r="R52" i="33" s="1"/>
  <c r="C52" i="33"/>
  <c r="B52" i="33"/>
  <c r="A52" i="33"/>
  <c r="AB51" i="33"/>
  <c r="Y51" i="33"/>
  <c r="V51" i="33"/>
  <c r="T51" i="33"/>
  <c r="O51" i="33"/>
  <c r="N51" i="33"/>
  <c r="I51" i="33"/>
  <c r="H51" i="33"/>
  <c r="J51" i="33" s="1"/>
  <c r="G51" i="33"/>
  <c r="F51" i="33"/>
  <c r="E51" i="33"/>
  <c r="M51" i="33" s="1"/>
  <c r="D51" i="33"/>
  <c r="C51" i="33"/>
  <c r="B51" i="33"/>
  <c r="A51" i="33"/>
  <c r="R50" i="33"/>
  <c r="P50" i="33"/>
  <c r="P83" i="33" s="1"/>
  <c r="O50" i="33"/>
  <c r="O83" i="33" s="1"/>
  <c r="N50" i="33"/>
  <c r="N83" i="33" s="1"/>
  <c r="F50" i="33"/>
  <c r="F83" i="33" s="1"/>
  <c r="R35" i="33"/>
  <c r="O35" i="33"/>
  <c r="N35" i="33"/>
  <c r="J35" i="33"/>
  <c r="I35" i="33"/>
  <c r="H35" i="33"/>
  <c r="G35" i="33"/>
  <c r="F35" i="33"/>
  <c r="E35" i="33"/>
  <c r="M35" i="33" s="1"/>
  <c r="R34" i="33"/>
  <c r="O34" i="33"/>
  <c r="O36" i="33" s="1"/>
  <c r="O43" i="33" s="1"/>
  <c r="N34" i="33"/>
  <c r="J34" i="33"/>
  <c r="I34" i="33"/>
  <c r="H34" i="33"/>
  <c r="G34" i="33"/>
  <c r="F34" i="33"/>
  <c r="E34" i="33"/>
  <c r="E36" i="33" s="1"/>
  <c r="E43" i="33" s="1"/>
  <c r="R23" i="33"/>
  <c r="Q23" i="33"/>
  <c r="Q24" i="33" s="1"/>
  <c r="Q44" i="33" s="1"/>
  <c r="O23" i="33"/>
  <c r="N23" i="33"/>
  <c r="M23" i="33"/>
  <c r="F23" i="33"/>
  <c r="E23" i="33"/>
  <c r="Y24" i="33"/>
  <c r="Y44" i="33" s="1"/>
  <c r="Y135" i="33" s="1"/>
  <c r="R15" i="33"/>
  <c r="R24" i="33" s="1"/>
  <c r="P15" i="33"/>
  <c r="P24" i="33" s="1"/>
  <c r="P44" i="33" s="1"/>
  <c r="D24" i="33"/>
  <c r="D44" i="33" s="1"/>
  <c r="S15" i="33"/>
  <c r="S24" i="33" s="1"/>
  <c r="S44" i="33" s="1"/>
  <c r="S135" i="33" s="1"/>
  <c r="O15" i="33"/>
  <c r="N15" i="33"/>
  <c r="F15" i="33"/>
  <c r="M15" i="33"/>
  <c r="R83" i="33" l="1"/>
  <c r="R102" i="33" s="1"/>
  <c r="F102" i="33"/>
  <c r="P102" i="33"/>
  <c r="P135" i="33" s="1"/>
  <c r="O24" i="33"/>
  <c r="O44" i="33" s="1"/>
  <c r="N102" i="33"/>
  <c r="M24" i="33"/>
  <c r="O102" i="33"/>
  <c r="F24" i="33"/>
  <c r="F44" i="33" s="1"/>
  <c r="F135" i="33" s="1"/>
  <c r="N24" i="33"/>
  <c r="N44" i="33" s="1"/>
  <c r="R36" i="33"/>
  <c r="R43" i="33" s="1"/>
  <c r="R44" i="33" s="1"/>
  <c r="M34" i="33"/>
  <c r="M36" i="33" s="1"/>
  <c r="M43" i="33" s="1"/>
  <c r="F56" i="33"/>
  <c r="F63" i="33" s="1"/>
  <c r="AA82" i="33"/>
  <c r="R51" i="33"/>
  <c r="R56" i="33" s="1"/>
  <c r="R63" i="33" s="1"/>
  <c r="E50" i="33"/>
  <c r="E83" i="33" s="1"/>
  <c r="Q51" i="33"/>
  <c r="R54" i="33"/>
  <c r="N56" i="33"/>
  <c r="N63" i="33" s="1"/>
  <c r="P75" i="33"/>
  <c r="P76" i="33" s="1"/>
  <c r="E97" i="33"/>
  <c r="E101" i="33" s="1"/>
  <c r="E15" i="33"/>
  <c r="E24" i="33" s="1"/>
  <c r="E44" i="33" s="1"/>
  <c r="R135" i="33" l="1"/>
  <c r="E102" i="33"/>
  <c r="E135" i="33" s="1"/>
  <c r="E56" i="33"/>
  <c r="E63" i="33" s="1"/>
  <c r="N135" i="33"/>
  <c r="O135" i="33"/>
  <c r="M44" i="33"/>
  <c r="M50" i="33"/>
  <c r="M83" i="33" l="1"/>
  <c r="M102" i="33" s="1"/>
  <c r="M135" i="33" s="1"/>
  <c r="M56" i="33"/>
  <c r="M63" i="33" s="1"/>
  <c r="K41" i="8" l="1"/>
  <c r="M41" i="8"/>
  <c r="K117" i="8"/>
  <c r="M117" i="8"/>
  <c r="K80" i="8"/>
  <c r="M80" i="8" s="1"/>
  <c r="N79" i="6"/>
  <c r="S79" i="6"/>
  <c r="N39" i="6"/>
  <c r="S39" i="6"/>
  <c r="O57" i="6" l="1"/>
  <c r="P57" i="6"/>
  <c r="Q57" i="6"/>
  <c r="O126" i="8" l="1"/>
  <c r="P126" i="8"/>
  <c r="Q126" i="8"/>
  <c r="R126" i="8"/>
  <c r="O122" i="8"/>
  <c r="P122" i="8"/>
  <c r="Q122" i="8"/>
  <c r="R122" i="8"/>
  <c r="O118" i="8"/>
  <c r="P118" i="8"/>
  <c r="Q118" i="8"/>
  <c r="R118" i="8"/>
  <c r="O114" i="8"/>
  <c r="P114" i="8"/>
  <c r="Q114" i="8"/>
  <c r="R114" i="8"/>
  <c r="O110" i="8"/>
  <c r="P110" i="8"/>
  <c r="Q110" i="8"/>
  <c r="R110" i="8"/>
  <c r="O104" i="8"/>
  <c r="P104" i="8"/>
  <c r="Q104" i="8"/>
  <c r="R104" i="8"/>
  <c r="O100" i="8"/>
  <c r="P100" i="8"/>
  <c r="Q100" i="8"/>
  <c r="R100" i="8"/>
  <c r="O97" i="8"/>
  <c r="P97" i="8"/>
  <c r="P105" i="8" s="1"/>
  <c r="Q97" i="8"/>
  <c r="R97" i="8"/>
  <c r="O89" i="8"/>
  <c r="P89" i="8"/>
  <c r="Q89" i="8"/>
  <c r="R89" i="8"/>
  <c r="O81" i="8"/>
  <c r="P81" i="8"/>
  <c r="Q81" i="8"/>
  <c r="R81" i="8"/>
  <c r="O77" i="8"/>
  <c r="P77" i="8"/>
  <c r="Q77" i="8"/>
  <c r="R77" i="8"/>
  <c r="O73" i="8"/>
  <c r="O90" i="8" s="1"/>
  <c r="P73" i="8"/>
  <c r="P90" i="8" s="1"/>
  <c r="Q73" i="8"/>
  <c r="Q90" i="8" s="1"/>
  <c r="R73" i="8"/>
  <c r="O66" i="8"/>
  <c r="O67" i="8" s="1"/>
  <c r="P66" i="8"/>
  <c r="P67" i="8" s="1"/>
  <c r="Q66" i="8"/>
  <c r="Q67" i="8" s="1"/>
  <c r="R66" i="8"/>
  <c r="R67" i="8" s="1"/>
  <c r="O61" i="8"/>
  <c r="P61" i="8"/>
  <c r="Q61" i="8"/>
  <c r="R61" i="8"/>
  <c r="O49" i="8"/>
  <c r="P49" i="8"/>
  <c r="Q49" i="8"/>
  <c r="R49" i="8"/>
  <c r="O46" i="8"/>
  <c r="P46" i="8"/>
  <c r="Q46" i="8"/>
  <c r="R46" i="8"/>
  <c r="O42" i="8"/>
  <c r="P42" i="8"/>
  <c r="Q42" i="8"/>
  <c r="R42" i="8"/>
  <c r="O38" i="8"/>
  <c r="P38" i="8"/>
  <c r="Q38" i="8"/>
  <c r="R38" i="8"/>
  <c r="O34" i="8"/>
  <c r="P34" i="8"/>
  <c r="Q34" i="8"/>
  <c r="R34" i="8"/>
  <c r="O25" i="8"/>
  <c r="P25" i="8"/>
  <c r="Q25" i="8"/>
  <c r="R25" i="8"/>
  <c r="O28" i="8"/>
  <c r="P28" i="8"/>
  <c r="Q28" i="8"/>
  <c r="R28" i="8"/>
  <c r="O29" i="8" l="1"/>
  <c r="O50" i="8"/>
  <c r="O127" i="8"/>
  <c r="P29" i="8"/>
  <c r="P50" i="8"/>
  <c r="R50" i="8"/>
  <c r="Q29" i="8"/>
  <c r="Q50" i="8"/>
  <c r="Q127" i="8"/>
  <c r="R105" i="8"/>
  <c r="Q105" i="8"/>
  <c r="O105" i="8"/>
  <c r="P127" i="8"/>
  <c r="P128" i="8" s="1"/>
  <c r="O51" i="8" l="1"/>
  <c r="O128" i="8"/>
  <c r="O129" i="8" s="1"/>
  <c r="Q128" i="8"/>
  <c r="Q51" i="8"/>
  <c r="P51" i="8"/>
  <c r="P129" i="8"/>
  <c r="Q129" i="8" l="1"/>
  <c r="D25" i="6"/>
  <c r="O25" i="6" s="1"/>
  <c r="C25" i="6"/>
  <c r="B25" i="6"/>
  <c r="S25" i="6" l="1"/>
  <c r="R29" i="8" l="1"/>
  <c r="R51" i="8" s="1"/>
  <c r="D28" i="8"/>
  <c r="C14" i="9" s="1"/>
  <c r="D14" i="9" s="1"/>
  <c r="M28" i="8"/>
  <c r="S38" i="6"/>
  <c r="S78" i="6"/>
  <c r="S80" i="6" s="1"/>
  <c r="D54" i="6"/>
  <c r="D57" i="6" s="1"/>
  <c r="O36" i="6"/>
  <c r="P36" i="6"/>
  <c r="Q36" i="6"/>
  <c r="R36" i="6"/>
  <c r="S36" i="6"/>
  <c r="V36" i="6"/>
  <c r="X36" i="6"/>
  <c r="N36" i="6"/>
  <c r="D36" i="6"/>
  <c r="O76" i="6"/>
  <c r="P76" i="6"/>
  <c r="Q76" i="6"/>
  <c r="R76" i="6"/>
  <c r="S76" i="6"/>
  <c r="V76" i="6"/>
  <c r="X76" i="6"/>
  <c r="N76" i="6"/>
  <c r="D76" i="6"/>
  <c r="M76" i="6" s="1"/>
  <c r="V116" i="6"/>
  <c r="X116" i="6"/>
  <c r="O122" i="6"/>
  <c r="P122" i="6"/>
  <c r="Q122" i="6"/>
  <c r="R122" i="6"/>
  <c r="S122" i="6"/>
  <c r="V122" i="6"/>
  <c r="X122" i="6"/>
  <c r="N122" i="6"/>
  <c r="D122" i="6"/>
  <c r="O119" i="6"/>
  <c r="P119" i="6"/>
  <c r="Q119" i="6"/>
  <c r="R119" i="6"/>
  <c r="S119" i="6"/>
  <c r="V119" i="6"/>
  <c r="X119" i="6"/>
  <c r="N119" i="6"/>
  <c r="D119" i="6"/>
  <c r="P116" i="6"/>
  <c r="R116" i="6"/>
  <c r="O116" i="6"/>
  <c r="O80" i="6"/>
  <c r="P80" i="6"/>
  <c r="O113" i="6"/>
  <c r="P113" i="6"/>
  <c r="Q113" i="6"/>
  <c r="R113" i="6"/>
  <c r="S113" i="6"/>
  <c r="V113" i="6"/>
  <c r="X113" i="6"/>
  <c r="N113" i="6"/>
  <c r="D113" i="6"/>
  <c r="M113" i="6" s="1"/>
  <c r="O109" i="6"/>
  <c r="P109" i="6"/>
  <c r="Q109" i="6"/>
  <c r="R109" i="6"/>
  <c r="S109" i="6"/>
  <c r="V109" i="6"/>
  <c r="X109" i="6"/>
  <c r="N109" i="6"/>
  <c r="D109" i="6"/>
  <c r="M109" i="6" s="1"/>
  <c r="O103" i="6"/>
  <c r="P103" i="6"/>
  <c r="Q103" i="6"/>
  <c r="R103" i="6"/>
  <c r="S103" i="6"/>
  <c r="V103" i="6"/>
  <c r="X103" i="6"/>
  <c r="N103" i="6"/>
  <c r="D103" i="6"/>
  <c r="M103" i="6" s="1"/>
  <c r="O99" i="6"/>
  <c r="P99" i="6"/>
  <c r="Q99" i="6"/>
  <c r="R99" i="6"/>
  <c r="S99" i="6"/>
  <c r="V99" i="6"/>
  <c r="X99" i="6"/>
  <c r="N99" i="6"/>
  <c r="D99" i="6"/>
  <c r="M99" i="6" s="1"/>
  <c r="O96" i="6"/>
  <c r="P96" i="6"/>
  <c r="Q96" i="6"/>
  <c r="R96" i="6"/>
  <c r="S96" i="6"/>
  <c r="V96" i="6"/>
  <c r="X96" i="6"/>
  <c r="N96" i="6"/>
  <c r="D96" i="6"/>
  <c r="M96" i="6" s="1"/>
  <c r="V80" i="6"/>
  <c r="X80" i="6"/>
  <c r="O88" i="6"/>
  <c r="P88" i="6"/>
  <c r="Q88" i="6"/>
  <c r="R88" i="6"/>
  <c r="S88" i="6"/>
  <c r="V88" i="6"/>
  <c r="X88" i="6"/>
  <c r="N88" i="6"/>
  <c r="D88" i="6"/>
  <c r="M88" i="6" s="1"/>
  <c r="V84" i="6"/>
  <c r="O84" i="6"/>
  <c r="P84" i="6"/>
  <c r="Q84" i="6"/>
  <c r="R84" i="6"/>
  <c r="S84" i="6"/>
  <c r="X84" i="6"/>
  <c r="N84" i="6"/>
  <c r="D84" i="6"/>
  <c r="M84" i="6" s="1"/>
  <c r="O72" i="6"/>
  <c r="P72" i="6"/>
  <c r="Q72" i="6"/>
  <c r="R72" i="6"/>
  <c r="S72" i="6"/>
  <c r="V72" i="6"/>
  <c r="X72" i="6"/>
  <c r="N72" i="6"/>
  <c r="D72" i="6"/>
  <c r="M72" i="6" s="1"/>
  <c r="O66" i="6"/>
  <c r="P66" i="6"/>
  <c r="Q66" i="6"/>
  <c r="R66" i="6"/>
  <c r="S66" i="6"/>
  <c r="V66" i="6"/>
  <c r="X66" i="6"/>
  <c r="D66" i="6"/>
  <c r="M66" i="6" s="1"/>
  <c r="N66" i="6"/>
  <c r="N61" i="6"/>
  <c r="O61" i="6"/>
  <c r="P61" i="6"/>
  <c r="Q61" i="6"/>
  <c r="R61" i="6"/>
  <c r="S61" i="6"/>
  <c r="V61" i="6"/>
  <c r="X61" i="6"/>
  <c r="M61" i="6"/>
  <c r="D61" i="6"/>
  <c r="E60" i="6"/>
  <c r="O48" i="6"/>
  <c r="P48" i="6"/>
  <c r="Q48" i="6"/>
  <c r="R48" i="6"/>
  <c r="S48" i="6"/>
  <c r="V48" i="6"/>
  <c r="X48" i="6"/>
  <c r="N48" i="6"/>
  <c r="D48" i="6"/>
  <c r="M48" i="6" s="1"/>
  <c r="O44" i="6"/>
  <c r="P44" i="6"/>
  <c r="Q44" i="6"/>
  <c r="R44" i="6"/>
  <c r="S44" i="6"/>
  <c r="V44" i="6"/>
  <c r="X44" i="6"/>
  <c r="N44" i="6"/>
  <c r="D44" i="6"/>
  <c r="M44" i="6" s="1"/>
  <c r="O40" i="6"/>
  <c r="Q40" i="6"/>
  <c r="R40" i="6"/>
  <c r="O32" i="6"/>
  <c r="P32" i="6"/>
  <c r="Q32" i="6"/>
  <c r="R32" i="6"/>
  <c r="S32" i="6"/>
  <c r="V32" i="6"/>
  <c r="X32" i="6"/>
  <c r="N32" i="6"/>
  <c r="D32" i="6"/>
  <c r="O26" i="6"/>
  <c r="P26" i="6"/>
  <c r="Q26" i="6"/>
  <c r="S26" i="6"/>
  <c r="V26" i="6"/>
  <c r="X26" i="6"/>
  <c r="D23" i="6"/>
  <c r="M23" i="6" s="1"/>
  <c r="V23" i="6"/>
  <c r="X23" i="6"/>
  <c r="O23" i="6"/>
  <c r="P23" i="6"/>
  <c r="Q23" i="6"/>
  <c r="R23" i="6"/>
  <c r="S23" i="6"/>
  <c r="N23" i="6"/>
  <c r="L25" i="8"/>
  <c r="L28" i="8"/>
  <c r="L34" i="8"/>
  <c r="L38" i="8"/>
  <c r="L42" i="8"/>
  <c r="L46" i="8"/>
  <c r="L49" i="8"/>
  <c r="L61" i="8"/>
  <c r="L66" i="8"/>
  <c r="L67" i="8" s="1"/>
  <c r="L73" i="8"/>
  <c r="L77" i="8"/>
  <c r="L81" i="8"/>
  <c r="L85" i="8"/>
  <c r="L89" i="8"/>
  <c r="L97" i="8"/>
  <c r="L100" i="8"/>
  <c r="L104" i="8"/>
  <c r="L110" i="8"/>
  <c r="L114" i="8"/>
  <c r="L118" i="8"/>
  <c r="L122" i="8"/>
  <c r="L126" i="8"/>
  <c r="M25" i="8"/>
  <c r="M34" i="8"/>
  <c r="M38" i="8"/>
  <c r="M40" i="8"/>
  <c r="M42" i="8" s="1"/>
  <c r="M46" i="8"/>
  <c r="M49" i="8"/>
  <c r="T54" i="6"/>
  <c r="T57" i="6" s="1"/>
  <c r="M61" i="8"/>
  <c r="M66" i="8"/>
  <c r="M67" i="8" s="1"/>
  <c r="M73" i="8"/>
  <c r="M77" i="8"/>
  <c r="K79" i="8"/>
  <c r="M79" i="8" s="1"/>
  <c r="M81" i="8" s="1"/>
  <c r="M85" i="8"/>
  <c r="M89" i="8"/>
  <c r="M97" i="8"/>
  <c r="M100" i="8"/>
  <c r="M104" i="8"/>
  <c r="M110" i="8"/>
  <c r="M114" i="8"/>
  <c r="M116" i="8"/>
  <c r="M118" i="8" s="1"/>
  <c r="M122" i="8"/>
  <c r="M126" i="8"/>
  <c r="N25" i="8"/>
  <c r="N28" i="8"/>
  <c r="N34" i="8"/>
  <c r="N38" i="8"/>
  <c r="N42" i="8"/>
  <c r="N46" i="8"/>
  <c r="N49" i="8"/>
  <c r="N61" i="8"/>
  <c r="N66" i="8"/>
  <c r="N67" i="8" s="1"/>
  <c r="N73" i="8"/>
  <c r="N77" i="8"/>
  <c r="N81" i="8"/>
  <c r="N85" i="8"/>
  <c r="N89" i="8"/>
  <c r="N97" i="8"/>
  <c r="N100" i="8"/>
  <c r="N104" i="8"/>
  <c r="N110" i="8"/>
  <c r="N114" i="8"/>
  <c r="N118" i="8"/>
  <c r="N122" i="8"/>
  <c r="N126" i="8"/>
  <c r="R85" i="8"/>
  <c r="R90" i="8" s="1"/>
  <c r="U126" i="8"/>
  <c r="W126" i="8"/>
  <c r="K126" i="8"/>
  <c r="D126" i="8"/>
  <c r="C49" i="9" s="1"/>
  <c r="U122" i="8"/>
  <c r="W122" i="8"/>
  <c r="K122" i="8"/>
  <c r="D122" i="8"/>
  <c r="C48" i="9" s="1"/>
  <c r="U114" i="8"/>
  <c r="W114" i="8"/>
  <c r="K114" i="8"/>
  <c r="D114" i="8"/>
  <c r="C46" i="9" s="1"/>
  <c r="U110" i="8"/>
  <c r="W110" i="8"/>
  <c r="K110" i="8"/>
  <c r="D110" i="8"/>
  <c r="C45" i="9" s="1"/>
  <c r="E45" i="9" s="1"/>
  <c r="U89" i="8"/>
  <c r="W89" i="8"/>
  <c r="K89" i="8"/>
  <c r="D89" i="8"/>
  <c r="C35" i="9" s="1"/>
  <c r="K97" i="8"/>
  <c r="K100" i="8"/>
  <c r="K104" i="8"/>
  <c r="U97" i="8"/>
  <c r="U100" i="8"/>
  <c r="U104" i="8"/>
  <c r="W97" i="8"/>
  <c r="W100" i="8"/>
  <c r="W104" i="8"/>
  <c r="D97" i="8"/>
  <c r="C40" i="9" s="1"/>
  <c r="D100" i="8"/>
  <c r="C41" i="9" s="1"/>
  <c r="D104" i="8"/>
  <c r="C42" i="9" s="1"/>
  <c r="U66" i="8"/>
  <c r="U67" i="8" s="1"/>
  <c r="U73" i="8"/>
  <c r="U77" i="8"/>
  <c r="U81" i="8"/>
  <c r="U85" i="8"/>
  <c r="W66" i="8"/>
  <c r="W67" i="8" s="1"/>
  <c r="W73" i="8"/>
  <c r="W77" i="8"/>
  <c r="W81" i="8"/>
  <c r="W85" i="8"/>
  <c r="K85" i="8"/>
  <c r="D85" i="8"/>
  <c r="C34" i="9" s="1"/>
  <c r="D34" i="9" s="1"/>
  <c r="K77" i="8"/>
  <c r="D77" i="8"/>
  <c r="C32" i="9" s="1"/>
  <c r="K73" i="8"/>
  <c r="D73" i="8"/>
  <c r="C31" i="9" s="1"/>
  <c r="K66" i="8"/>
  <c r="K67" i="8" s="1"/>
  <c r="D66" i="8"/>
  <c r="D67" i="8" s="1"/>
  <c r="K61" i="8"/>
  <c r="D61" i="8"/>
  <c r="U49" i="8"/>
  <c r="W49" i="8"/>
  <c r="K49" i="8"/>
  <c r="D49" i="8"/>
  <c r="C21" i="9" s="1"/>
  <c r="U46" i="8"/>
  <c r="W46" i="8"/>
  <c r="K46" i="8"/>
  <c r="D46" i="8"/>
  <c r="C20" i="9" s="1"/>
  <c r="U38" i="8"/>
  <c r="W38" i="8"/>
  <c r="K38" i="8"/>
  <c r="D38" i="8"/>
  <c r="C18" i="9" s="1"/>
  <c r="U34" i="8"/>
  <c r="W34" i="8"/>
  <c r="K34" i="8"/>
  <c r="D34" i="8"/>
  <c r="C17" i="9" s="1"/>
  <c r="E17" i="9" s="1"/>
  <c r="U28" i="8"/>
  <c r="W28" i="8"/>
  <c r="K28" i="8"/>
  <c r="W25" i="8"/>
  <c r="W42" i="8"/>
  <c r="W118" i="8"/>
  <c r="D25" i="8"/>
  <c r="C13" i="9" s="1"/>
  <c r="D13" i="9" s="1"/>
  <c r="D42" i="8"/>
  <c r="C19" i="9" s="1"/>
  <c r="D19" i="9" s="1"/>
  <c r="D81" i="8"/>
  <c r="C33" i="9" s="1"/>
  <c r="D33" i="9" s="1"/>
  <c r="D118" i="8"/>
  <c r="C47" i="9" s="1"/>
  <c r="U118" i="8"/>
  <c r="V40" i="6"/>
  <c r="X40" i="6"/>
  <c r="U42" i="8"/>
  <c r="E54" i="6"/>
  <c r="F54" i="6"/>
  <c r="B30" i="9"/>
  <c r="B85" i="6"/>
  <c r="B81" i="6"/>
  <c r="B77" i="6"/>
  <c r="B73" i="6"/>
  <c r="B69" i="6"/>
  <c r="B68" i="6"/>
  <c r="U25" i="8"/>
  <c r="B44" i="9"/>
  <c r="B39" i="9"/>
  <c r="B16" i="9"/>
  <c r="B11" i="9"/>
  <c r="B120" i="6"/>
  <c r="B117" i="6"/>
  <c r="B114" i="6"/>
  <c r="B110" i="6"/>
  <c r="B106" i="6"/>
  <c r="B105" i="6"/>
  <c r="B100" i="6"/>
  <c r="B97" i="6"/>
  <c r="B93" i="6"/>
  <c r="B92" i="6"/>
  <c r="E59" i="6"/>
  <c r="C54" i="6"/>
  <c r="B62" i="6"/>
  <c r="B58" i="6"/>
  <c r="B53" i="6"/>
  <c r="B52" i="6"/>
  <c r="B45" i="6"/>
  <c r="B41" i="6"/>
  <c r="B37" i="6"/>
  <c r="B33" i="6"/>
  <c r="B29" i="6"/>
  <c r="B28" i="6"/>
  <c r="B24" i="6"/>
  <c r="B20" i="6"/>
  <c r="A21" i="6"/>
  <c r="B15" i="6"/>
  <c r="B14" i="6"/>
  <c r="K25" i="8"/>
  <c r="K40" i="8"/>
  <c r="K42" i="8" s="1"/>
  <c r="K116" i="8"/>
  <c r="K118" i="8" s="1"/>
  <c r="R127" i="8"/>
  <c r="P40" i="6"/>
  <c r="Q80" i="6"/>
  <c r="C12" i="9"/>
  <c r="E15" i="9" s="1"/>
  <c r="D26" i="6"/>
  <c r="M26" i="6" s="1"/>
  <c r="N26" i="6"/>
  <c r="R26" i="6"/>
  <c r="R54" i="6" l="1"/>
  <c r="R57" i="6" s="1"/>
  <c r="R67" i="6" s="1"/>
  <c r="D90" i="6"/>
  <c r="C27" i="9"/>
  <c r="D27" i="9" s="1"/>
  <c r="D67" i="6"/>
  <c r="N105" i="8"/>
  <c r="N50" i="8"/>
  <c r="M105" i="8"/>
  <c r="D15" i="9"/>
  <c r="M57" i="6"/>
  <c r="M67" i="6" s="1"/>
  <c r="K50" i="8"/>
  <c r="K29" i="8"/>
  <c r="L127" i="8"/>
  <c r="W90" i="8"/>
  <c r="N90" i="8"/>
  <c r="L90" i="8"/>
  <c r="L105" i="8"/>
  <c r="P123" i="6"/>
  <c r="O67" i="6"/>
  <c r="Q49" i="6"/>
  <c r="W127" i="8"/>
  <c r="N127" i="8"/>
  <c r="K81" i="8"/>
  <c r="K90" i="8" s="1"/>
  <c r="D104" i="6"/>
  <c r="K127" i="8"/>
  <c r="V49" i="6"/>
  <c r="D90" i="8"/>
  <c r="D127" i="8"/>
  <c r="U50" i="8"/>
  <c r="U90" i="8"/>
  <c r="W105" i="8"/>
  <c r="R104" i="6"/>
  <c r="O49" i="6"/>
  <c r="X104" i="6"/>
  <c r="O89" i="6"/>
  <c r="D105" i="8"/>
  <c r="D31" i="9"/>
  <c r="L50" i="8"/>
  <c r="L29" i="8"/>
  <c r="E46" i="9"/>
  <c r="D46" i="9"/>
  <c r="N54" i="6"/>
  <c r="N29" i="8"/>
  <c r="M19" i="6"/>
  <c r="N78" i="6"/>
  <c r="N80" i="6" s="1"/>
  <c r="N89" i="6" s="1"/>
  <c r="D45" i="9"/>
  <c r="S27" i="6"/>
  <c r="O123" i="6"/>
  <c r="D40" i="6"/>
  <c r="M40" i="6" s="1"/>
  <c r="Q67" i="6"/>
  <c r="P67" i="6"/>
  <c r="X49" i="6"/>
  <c r="M104" i="6"/>
  <c r="R123" i="6"/>
  <c r="Q116" i="6"/>
  <c r="Q123" i="6" s="1"/>
  <c r="D80" i="6"/>
  <c r="M80" i="6" s="1"/>
  <c r="D116" i="6"/>
  <c r="N116" i="6" s="1"/>
  <c r="N123" i="6" s="1"/>
  <c r="N38" i="6"/>
  <c r="N40" i="6" s="1"/>
  <c r="N49" i="6" s="1"/>
  <c r="C15" i="9"/>
  <c r="E34" i="9"/>
  <c r="E32" i="9"/>
  <c r="D32" i="9"/>
  <c r="E18" i="9"/>
  <c r="E22" i="9" s="1"/>
  <c r="E23" i="9" s="1"/>
  <c r="D18" i="9"/>
  <c r="D17" i="9"/>
  <c r="K105" i="8"/>
  <c r="D29" i="8"/>
  <c r="D129" i="8" s="1"/>
  <c r="D50" i="8"/>
  <c r="S40" i="6"/>
  <c r="S49" i="6" s="1"/>
  <c r="Q89" i="6"/>
  <c r="P49" i="6"/>
  <c r="N104" i="6"/>
  <c r="S104" i="6"/>
  <c r="P104" i="6"/>
  <c r="Q27" i="6"/>
  <c r="P89" i="6"/>
  <c r="P27" i="6"/>
  <c r="R49" i="6"/>
  <c r="S89" i="6"/>
  <c r="X89" i="6"/>
  <c r="V104" i="6"/>
  <c r="Q104" i="6"/>
  <c r="O104" i="6"/>
  <c r="O27" i="6"/>
  <c r="C22" i="9"/>
  <c r="D21" i="9"/>
  <c r="E48" i="9"/>
  <c r="D48" i="9"/>
  <c r="D40" i="9"/>
  <c r="E40" i="9"/>
  <c r="R80" i="6"/>
  <c r="R89" i="6" s="1"/>
  <c r="E28" i="9"/>
  <c r="U127" i="8"/>
  <c r="R128" i="8"/>
  <c r="R129" i="8" s="1"/>
  <c r="M50" i="8"/>
  <c r="V123" i="6"/>
  <c r="M90" i="8"/>
  <c r="W50" i="8"/>
  <c r="U105" i="8"/>
  <c r="V89" i="6"/>
  <c r="X123" i="6"/>
  <c r="D20" i="9"/>
  <c r="D49" i="9"/>
  <c r="E49" i="9"/>
  <c r="C50" i="9"/>
  <c r="D47" i="9"/>
  <c r="E42" i="9"/>
  <c r="D42" i="9"/>
  <c r="C43" i="9"/>
  <c r="D35" i="9"/>
  <c r="C36" i="9"/>
  <c r="E35" i="9"/>
  <c r="M127" i="8"/>
  <c r="F125" i="6" l="1"/>
  <c r="J101" i="37" s="1"/>
  <c r="E129" i="8"/>
  <c r="E125" i="6" s="1"/>
  <c r="I101" i="37" s="1"/>
  <c r="R90" i="6"/>
  <c r="N128" i="8"/>
  <c r="E27" i="9"/>
  <c r="E29" i="9" s="1"/>
  <c r="M29" i="8"/>
  <c r="M51" i="8" s="1"/>
  <c r="M128" i="8"/>
  <c r="K128" i="8"/>
  <c r="N51" i="8"/>
  <c r="P124" i="6"/>
  <c r="Q50" i="6"/>
  <c r="D128" i="8"/>
  <c r="K51" i="8"/>
  <c r="L128" i="8"/>
  <c r="N27" i="6"/>
  <c r="N50" i="6" s="1"/>
  <c r="N57" i="6"/>
  <c r="S57" i="6"/>
  <c r="S67" i="6" s="1"/>
  <c r="S90" i="6" s="1"/>
  <c r="X124" i="6"/>
  <c r="O90" i="6"/>
  <c r="W128" i="8"/>
  <c r="P90" i="6"/>
  <c r="R124" i="6"/>
  <c r="L51" i="8"/>
  <c r="Q50" i="33"/>
  <c r="Q124" i="6"/>
  <c r="O50" i="6"/>
  <c r="U128" i="8"/>
  <c r="D49" i="6"/>
  <c r="M49" i="6" s="1"/>
  <c r="S116" i="6"/>
  <c r="S123" i="6" s="1"/>
  <c r="S124" i="6" s="1"/>
  <c r="D27" i="6"/>
  <c r="M27" i="6" s="1"/>
  <c r="Q90" i="6"/>
  <c r="C51" i="9"/>
  <c r="D51" i="8"/>
  <c r="C23" i="9" s="1"/>
  <c r="E50" i="9"/>
  <c r="C29" i="9"/>
  <c r="C37" i="9" s="1"/>
  <c r="D29" i="9"/>
  <c r="S50" i="6"/>
  <c r="O124" i="6"/>
  <c r="P50" i="6"/>
  <c r="V124" i="6"/>
  <c r="D89" i="6"/>
  <c r="M89" i="6" s="1"/>
  <c r="D123" i="6"/>
  <c r="D124" i="6" s="1"/>
  <c r="E43" i="9"/>
  <c r="D36" i="9"/>
  <c r="D43" i="9"/>
  <c r="N124" i="6"/>
  <c r="D22" i="9"/>
  <c r="D23" i="9" s="1"/>
  <c r="D50" i="9"/>
  <c r="Q83" i="33" l="1"/>
  <c r="Q102" i="33" s="1"/>
  <c r="Q135" i="33" s="1"/>
  <c r="N67" i="6"/>
  <c r="N90" i="6" s="1"/>
  <c r="N125" i="6" s="1"/>
  <c r="D83" i="33"/>
  <c r="D102" i="33" s="1"/>
  <c r="D135" i="33" s="1"/>
  <c r="C52" i="9"/>
  <c r="D52" i="9" s="1"/>
  <c r="N129" i="8"/>
  <c r="K129" i="8"/>
  <c r="Q125" i="6"/>
  <c r="P125" i="6"/>
  <c r="O125" i="6"/>
  <c r="D56" i="33"/>
  <c r="D63" i="33" s="1"/>
  <c r="Q56" i="33"/>
  <c r="Q63" i="33" s="1"/>
  <c r="E37" i="9"/>
  <c r="D50" i="6"/>
  <c r="M50" i="6" s="1"/>
  <c r="M129" i="8"/>
  <c r="R27" i="6"/>
  <c r="R50" i="6" s="1"/>
  <c r="R125" i="6" s="1"/>
  <c r="E51" i="9"/>
  <c r="D37" i="9"/>
  <c r="D51" i="9"/>
  <c r="S125" i="6"/>
  <c r="M90" i="6"/>
  <c r="B3" i="74" l="1"/>
  <c r="D125" i="6"/>
  <c r="V54" i="6"/>
  <c r="C32" i="72" l="1"/>
  <c r="B40" i="72"/>
  <c r="B43" i="72"/>
  <c r="B39" i="72"/>
  <c r="B27" i="74"/>
  <c r="B43" i="74" s="1"/>
  <c r="D8" i="74"/>
  <c r="D23" i="74" s="1"/>
  <c r="B52" i="74"/>
  <c r="B53" i="74" s="1"/>
  <c r="B47" i="74"/>
  <c r="B49" i="74" s="1"/>
  <c r="M125" i="6"/>
  <c r="X54" i="6"/>
  <c r="X57" i="6" s="1"/>
  <c r="D24" i="74" l="1"/>
  <c r="X102" i="33" l="1"/>
  <c r="X135" i="33" s="1"/>
  <c r="V57" i="6" l="1"/>
  <c r="V67" i="6" l="1"/>
  <c r="V90" i="6" s="1"/>
  <c r="W102" i="33" l="1"/>
  <c r="V102" i="33"/>
  <c r="V56" i="33"/>
  <c r="V63" i="33" s="1"/>
  <c r="AB102" i="33" l="1"/>
  <c r="X67" i="6"/>
  <c r="X90" i="6" s="1"/>
  <c r="AB56" i="33"/>
  <c r="AB63" i="33" s="1"/>
  <c r="AA102" i="33" l="1"/>
  <c r="D7" i="40" l="1"/>
  <c r="D6" i="40" s="1"/>
  <c r="E15" i="40"/>
  <c r="U18" i="8" s="1"/>
  <c r="E16" i="40" l="1"/>
  <c r="W12" i="33" s="1"/>
  <c r="AA12" i="33" s="1"/>
  <c r="X10" i="37" s="1"/>
  <c r="V12" i="33"/>
  <c r="R10" i="37"/>
  <c r="V16" i="6"/>
  <c r="S10" i="37"/>
  <c r="AB12" i="33"/>
  <c r="Y10" i="37" s="1"/>
  <c r="E24" i="40" l="1"/>
  <c r="E27" i="40" s="1"/>
  <c r="P10" i="37"/>
  <c r="W18" i="8" l="1"/>
  <c r="X16" i="6"/>
  <c r="S18" i="8"/>
  <c r="T16" i="6" l="1"/>
  <c r="T12" i="33"/>
  <c r="G14" i="86" l="1"/>
  <c r="D7" i="86"/>
  <c r="D6" i="86" s="1"/>
  <c r="D10" i="86"/>
  <c r="E15" i="86"/>
  <c r="E16" i="86" l="1"/>
  <c r="U20" i="8"/>
  <c r="V18" i="6" l="1"/>
  <c r="V19" i="6" s="1"/>
  <c r="V27" i="6" s="1"/>
  <c r="V50" i="6" s="1"/>
  <c r="V125" i="6" s="1"/>
  <c r="V14" i="33"/>
  <c r="V15" i="33" s="1"/>
  <c r="V24" i="33" s="1"/>
  <c r="V44" i="33" s="1"/>
  <c r="V135" i="33" s="1"/>
  <c r="R12" i="37"/>
  <c r="U21" i="8"/>
  <c r="E24" i="86"/>
  <c r="W14" i="33"/>
  <c r="U29" i="8" l="1"/>
  <c r="U51" i="8" s="1"/>
  <c r="R13" i="37"/>
  <c r="R101" i="37" s="1"/>
  <c r="E27" i="86"/>
  <c r="W20" i="8"/>
  <c r="S12" i="37"/>
  <c r="AB14" i="33"/>
  <c r="Y12" i="37" s="1"/>
  <c r="AA14" i="33"/>
  <c r="X12" i="37" s="1"/>
  <c r="X13" i="37" s="1"/>
  <c r="X101" i="37" s="1"/>
  <c r="W15" i="33"/>
  <c r="P12" i="37" l="1"/>
  <c r="AB15" i="33"/>
  <c r="AA15" i="33"/>
  <c r="W24" i="33"/>
  <c r="W44" i="33" s="1"/>
  <c r="W135" i="33" s="1"/>
  <c r="S13" i="37"/>
  <c r="S101" i="37" s="1"/>
  <c r="X18" i="6"/>
  <c r="X19" i="6" s="1"/>
  <c r="X27" i="6" s="1"/>
  <c r="X50" i="6" s="1"/>
  <c r="X125" i="6" s="1"/>
  <c r="S20" i="8"/>
  <c r="W21" i="8"/>
  <c r="W29" i="8" s="1"/>
  <c r="W51" i="8" s="1"/>
  <c r="T18" i="6" l="1"/>
  <c r="T14" i="33"/>
  <c r="T15" i="33"/>
  <c r="AA24" i="33"/>
  <c r="Y13" i="37"/>
  <c r="AB24" i="33"/>
  <c r="AB44" i="33" s="1"/>
  <c r="AB135" i="33" s="1"/>
  <c r="T135" i="33" s="1"/>
  <c r="Y101" i="37" l="1"/>
  <c r="P101" i="37" s="1"/>
  <c r="P13" i="37"/>
  <c r="T24" i="33"/>
  <c r="AA44" i="33"/>
  <c r="AA135" i="33" l="1"/>
  <c r="T44" i="33"/>
</calcChain>
</file>

<file path=xl/sharedStrings.xml><?xml version="1.0" encoding="utf-8"?>
<sst xmlns="http://schemas.openxmlformats.org/spreadsheetml/2006/main" count="3388" uniqueCount="856">
  <si>
    <r>
      <t>отримані у планова-ному</t>
    </r>
    <r>
      <rPr>
        <b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>періоді  бюджетні інвестиційні асигну-вання, що не підлягають поверненню</t>
    </r>
  </si>
  <si>
    <t>господар-ський (вартість матері-альних ресурсів)</t>
  </si>
  <si>
    <t xml:space="preserve">що не підляга-ють повер-ненню </t>
  </si>
  <si>
    <t>що підляга-ють повер-ненню</t>
  </si>
  <si>
    <r>
      <t>отримані у планова-ному</t>
    </r>
    <r>
      <rPr>
        <b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>періоді позичкові кошти фінансових установ, що підлягають поверненню</t>
    </r>
  </si>
  <si>
    <r>
      <t xml:space="preserve"> Сума позичкових коштів та відсотків за їх  викорис-тання, що підлягає поверне-нню у</t>
    </r>
    <r>
      <rPr>
        <b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>планова-ному періоді, тис. грн (без ПДВ)</t>
    </r>
  </si>
  <si>
    <t xml:space="preserve"> Сума інших залучених коштів, що підлягає поверне-нню у планова-ному періоді, тис. грн (без ПДВ)</t>
  </si>
  <si>
    <t>Кошти, що врахову-ються у структурі тарифів гр.5+гр.6 +гр.11+гр.12, тис. грн (без ПДВ)</t>
  </si>
  <si>
    <t xml:space="preserve">Відповідальна особа на підприємстві </t>
  </si>
  <si>
    <t>плано-ваний період +1</t>
  </si>
  <si>
    <t>Економія  паливно-енергетичних  ресурсів (т.у.п. / прогнозний період)</t>
  </si>
  <si>
    <t>Строк окупності (місяців)</t>
  </si>
  <si>
    <t xml:space="preserve">  2.1.3</t>
  </si>
  <si>
    <t>2.2.4.</t>
  </si>
  <si>
    <t xml:space="preserve"> Будівництво, реконструкція та модернізація об’єктів теплопостачання (звільняється від оподаткування згідно з пунктом 154.9 статті 154 Податкового кодексу України), з урахуванням :</t>
  </si>
  <si>
    <t>3.2.4.</t>
  </si>
  <si>
    <t xml:space="preserve">Фінансовий план використання коштів для  виконання  Інвестиційної програми та  їх урахування у структурі тарифів на 12 місяців </t>
  </si>
  <si>
    <t xml:space="preserve">(найменування ліцензіата) </t>
  </si>
  <si>
    <t>інші залучені кошти, отримані у планованому періоді, з них:</t>
  </si>
  <si>
    <t>Економія паливно-енергетичних ресурсів (тонн умовного палива /прогнозований період)</t>
  </si>
  <si>
    <t>Усього за підпунтом 1.1.2</t>
  </si>
  <si>
    <t>1.2.4.</t>
  </si>
  <si>
    <t>сума позичкових коштів та відсотків за їх  використання, що підлягає поверненню у планованому періоді</t>
  </si>
  <si>
    <t>Заходи зі зниження питомих витрат, а також втрат ресурсів</t>
  </si>
  <si>
    <t>Заходи щодо забезпечення технологічного та/або комерційного обліку ресурсів</t>
  </si>
  <si>
    <t>Заходи щодо впровадження та розвитку інформаційних технологій</t>
  </si>
  <si>
    <t>Заходи щодо модернізації та закупівлі транспортних засобів спеціального та спеціалізованого призначення</t>
  </si>
  <si>
    <t>(найменування ліцензіата)</t>
  </si>
  <si>
    <t>(прізвище, ім’я, по батькові)</t>
  </si>
  <si>
    <t xml:space="preserve">Узагальнена характеристика об’єктів теплопостачання </t>
  </si>
  <si>
    <t>Найменування та характеристика об'єктів теплопостачання</t>
  </si>
  <si>
    <t>Показник</t>
  </si>
  <si>
    <t>загальний</t>
  </si>
  <si>
    <t>з них аварійні</t>
  </si>
  <si>
    <t>І. Виробництво теплової енергії</t>
  </si>
  <si>
    <t>Джерела теплової енергії</t>
  </si>
  <si>
    <t>Загальна кількість котелень, з них:</t>
  </si>
  <si>
    <t>потужністю до 3 Гкал/год</t>
  </si>
  <si>
    <t>потужністю від 3 до 20 Гкал/год</t>
  </si>
  <si>
    <t>потужністю від 20 до 100 Гкал/год</t>
  </si>
  <si>
    <t>потужністю 100 Гкал/год і більше</t>
  </si>
  <si>
    <t>дахових</t>
  </si>
  <si>
    <t>Загальна установлена потужність котелень, з них:</t>
  </si>
  <si>
    <t>Гкал/год</t>
  </si>
  <si>
    <t>Середнє навантаження котелень:</t>
  </si>
  <si>
    <t>у неопалювальний період</t>
  </si>
  <si>
    <t>у зимовий період</t>
  </si>
  <si>
    <t>Річний обсяг відпуску теплової енергії</t>
  </si>
  <si>
    <t>Котли та хвостові поверхні нагріву</t>
  </si>
  <si>
    <t>Загальна кількість котлів:</t>
  </si>
  <si>
    <t>за видом теплоносія, з них:</t>
  </si>
  <si>
    <t>водогрійних з ККД менше 86 %</t>
  </si>
  <si>
    <t>водогрійних з ККД більше 86 %</t>
  </si>
  <si>
    <t>парових з ККД менше 89 %</t>
  </si>
  <si>
    <t>парових з ККД більше 89 %</t>
  </si>
  <si>
    <t>за видом палива, з них:</t>
  </si>
  <si>
    <t>на газоподібному паливі</t>
  </si>
  <si>
    <t>на твердому паливі</t>
  </si>
  <si>
    <t>на рідкому паливі</t>
  </si>
  <si>
    <t>Використання установлених виробничих потужностей котлів:</t>
  </si>
  <si>
    <t xml:space="preserve"> у неопалювальний період</t>
  </si>
  <si>
    <t>%</t>
  </si>
  <si>
    <t xml:space="preserve"> у зимовий період</t>
  </si>
  <si>
    <t>Загальна кількість економайзерів</t>
  </si>
  <si>
    <t>Газоповітряний тракт, димові труби, очистка димових газів</t>
  </si>
  <si>
    <t>Загальна кількість тягодуттєвих установок,з них:</t>
  </si>
  <si>
    <t>димососів</t>
  </si>
  <si>
    <t>дуттєвих вентиляторів (установлених окремо)</t>
  </si>
  <si>
    <t>Загальна установлена потужність тягодуттєвих установок</t>
  </si>
  <si>
    <t>кВт</t>
  </si>
  <si>
    <t>Загальна кількість золошлакоуловлювачів</t>
  </si>
  <si>
    <t>Загальна кількість димових труб, з них:</t>
  </si>
  <si>
    <t>сталевих</t>
  </si>
  <si>
    <t>цегляних та/або залізобетонних</t>
  </si>
  <si>
    <t>2                                           Продовження додатка 7</t>
  </si>
  <si>
    <t>4</t>
  </si>
  <si>
    <t>Допоміжне обладнання</t>
  </si>
  <si>
    <t>Загальна кількість деаераторних установок</t>
  </si>
  <si>
    <t>Загальна кількість водопідігрівальних установок</t>
  </si>
  <si>
    <t>Загальна кількість баків збору конденсату</t>
  </si>
  <si>
    <t>Загальна кількість насосів, з них:</t>
  </si>
  <si>
    <t>живильних</t>
  </si>
  <si>
    <t>мережних</t>
  </si>
  <si>
    <t>підживлювальних</t>
  </si>
  <si>
    <t>конденсаційних</t>
  </si>
  <si>
    <t>рециркуляційних</t>
  </si>
  <si>
    <t>насосів гарячого водопостачання (ГВП)</t>
  </si>
  <si>
    <t>циркуляційних (ГВП)</t>
  </si>
  <si>
    <t>4.5</t>
  </si>
  <si>
    <t>Загальна установлена потужність насосів</t>
  </si>
  <si>
    <t>Водопідготовка і водно-хімічний режим</t>
  </si>
  <si>
    <t>Загальна кількість водопідготовчих установок</t>
  </si>
  <si>
    <t>Загальна кількість насосів у складі водопідготовчих установок</t>
  </si>
  <si>
    <t>Електропостачання та електротехнічні пристрої</t>
  </si>
  <si>
    <t>Загальна кількість лічильників обліку електричної енергії:</t>
  </si>
  <si>
    <t>прямого включення</t>
  </si>
  <si>
    <t>трансформаторного включення</t>
  </si>
  <si>
    <t>Загальна кількість точок обліку електричної енергії, об'єднаних у ЛУЗОД (АСКОЕ)</t>
  </si>
  <si>
    <t>Загальна кількість трансформаторних підстанцій 10 (6)/0,4 кВ:</t>
  </si>
  <si>
    <t>потужністю до 630 кВА</t>
  </si>
  <si>
    <t>потужністю понад 630 кВА</t>
  </si>
  <si>
    <t>Використання установлених виробничих потужностей електротехнічного обладнання:</t>
  </si>
  <si>
    <t>Автоматизація</t>
  </si>
  <si>
    <t>Загальна кількість автоматизованих котелень, у тому числі</t>
  </si>
  <si>
    <t>з повною автоматизацією (без постійного обслуговувального персоналу)</t>
  </si>
  <si>
    <t>з частковою автоматизацією</t>
  </si>
  <si>
    <t>Загальна кількість систем автоматичного регулювання параметрів робочого процесу</t>
  </si>
  <si>
    <t>Прилади обліку теплової енергії</t>
  </si>
  <si>
    <t>Загальна кількість приладів обліку теплової енергії, з них:</t>
  </si>
  <si>
    <t>на джерелах теплопостачання</t>
  </si>
  <si>
    <t>комерційного (у споживача)</t>
  </si>
  <si>
    <t>Забезпеченість приладами обліку на джерелах теплопостачання</t>
  </si>
  <si>
    <t>Забезпеченість приладами комерційного обліку</t>
  </si>
  <si>
    <t>8.4</t>
  </si>
  <si>
    <t xml:space="preserve"> Загальна кількість приладів обліку, що необхідно встановити до 100 % оснащеності, у тому числі:</t>
  </si>
  <si>
    <t xml:space="preserve"> на джерелах теплопостачання</t>
  </si>
  <si>
    <t xml:space="preserve"> комерційного обліку</t>
  </si>
  <si>
    <t>9</t>
  </si>
  <si>
    <t>Транспортні засоби</t>
  </si>
  <si>
    <t>Загальна кількість спеціальних та спеціалізованих транспортних засобів, у тому числі:</t>
  </si>
  <si>
    <t>спецтехніки</t>
  </si>
  <si>
    <t xml:space="preserve"> вантажних автомобілів</t>
  </si>
  <si>
    <t xml:space="preserve"> легкових автомобілів</t>
  </si>
  <si>
    <t>10</t>
  </si>
  <si>
    <t>Будівлі та споруди виробничого призначення</t>
  </si>
  <si>
    <t>Загальна кількість</t>
  </si>
  <si>
    <t>ІІ. Транспортування та постачання теплової енергії</t>
  </si>
  <si>
    <t>11</t>
  </si>
  <si>
    <t>11.1</t>
  </si>
  <si>
    <t>Протяжність магістральних теплових мереж, у тому числі:</t>
  </si>
  <si>
    <t>км</t>
  </si>
  <si>
    <t xml:space="preserve"> підземних канальних</t>
  </si>
  <si>
    <t xml:space="preserve"> підземних безканальних</t>
  </si>
  <si>
    <t>надземних</t>
  </si>
  <si>
    <t>11.2</t>
  </si>
  <si>
    <t>Загальна кількість теплових камер</t>
  </si>
  <si>
    <t>12</t>
  </si>
  <si>
    <t>Місцеві (розподільчі) мережі</t>
  </si>
  <si>
    <t>3                                           Продовження додатка 7</t>
  </si>
  <si>
    <t>12.1</t>
  </si>
  <si>
    <t>Протяжність місцевих (розподільчих) теплових мереж, у тому числі:</t>
  </si>
  <si>
    <t>підземних</t>
  </si>
  <si>
    <t>12.2</t>
  </si>
  <si>
    <t>13</t>
  </si>
  <si>
    <t>Мережі гарячого водопостачання (ГВП)</t>
  </si>
  <si>
    <t>13.1</t>
  </si>
  <si>
    <t>Протяжність мереж ГВП, з них:</t>
  </si>
  <si>
    <t>14</t>
  </si>
  <si>
    <t>Центральні теплові пункти (ЦТП)</t>
  </si>
  <si>
    <t>Загальна кількість ЦТП</t>
  </si>
  <si>
    <t>15</t>
  </si>
  <si>
    <t xml:space="preserve">Додаток 7                                                                          </t>
  </si>
  <si>
    <t>Індивідуальні теплові пункти (ІТП)</t>
  </si>
  <si>
    <t>Загальна кількість ІТП</t>
  </si>
  <si>
    <t>16</t>
  </si>
  <si>
    <t>Обладнання ЦТП та ІТП</t>
  </si>
  <si>
    <t>16.1</t>
  </si>
  <si>
    <t>16.2</t>
  </si>
  <si>
    <t>Загальна кількість баків-акумуляторів гарячої води</t>
  </si>
  <si>
    <t>16.3</t>
  </si>
  <si>
    <t>насосів ГВП</t>
  </si>
  <si>
    <t>16.4</t>
  </si>
  <si>
    <t>17</t>
  </si>
  <si>
    <t>Електропостачання та системи управління</t>
  </si>
  <si>
    <t>17.1</t>
  </si>
  <si>
    <t>17.2</t>
  </si>
  <si>
    <t>Загальна кількість систем автоматизації та контролю, у тому числі:</t>
  </si>
  <si>
    <t>систем автоматичного погодного регулювання подачі теплоносія</t>
  </si>
  <si>
    <t>17.3</t>
  </si>
  <si>
    <t>Загальна кількість систем диспетчерського управління та телемеханіки</t>
  </si>
  <si>
    <t>18</t>
  </si>
  <si>
    <t>Прилади обліку теплової енергії і лічильники ГВП</t>
  </si>
  <si>
    <t>18.1</t>
  </si>
  <si>
    <t>Загальна кількість приладів обліку теплової енергії на ЦТП</t>
  </si>
  <si>
    <t>18.2</t>
  </si>
  <si>
    <t>Загальна кількість лічильників ГВП,з них:</t>
  </si>
  <si>
    <t>на ЦТП</t>
  </si>
  <si>
    <t>у споживачів (у будинках)</t>
  </si>
  <si>
    <t>18.3</t>
  </si>
  <si>
    <t>Забезпеченість приладами обліку теплової енергії на ЦТП</t>
  </si>
  <si>
    <t>18.4</t>
  </si>
  <si>
    <t>Забезпеченість лічильниками ГВП, з них:</t>
  </si>
  <si>
    <t>18.5</t>
  </si>
  <si>
    <t xml:space="preserve"> Загальна кількість приладів обліку теплової енергії на ЦТП, що необхідно встановити до 100 % оснащеності</t>
  </si>
  <si>
    <t>18.6</t>
  </si>
  <si>
    <t xml:space="preserve"> Загальна кількість лічильників ГВП, що необхідно встановити до 100 % оснащеності, у тому числі:</t>
  </si>
  <si>
    <t>19</t>
  </si>
  <si>
    <t>19.1</t>
  </si>
  <si>
    <t>Загальна кількість спеціальних та спеціалізованих транспортних засобів, з них:</t>
  </si>
  <si>
    <t>вантажних автомобілів</t>
  </si>
  <si>
    <t>легкових автомобілів</t>
  </si>
  <si>
    <t>20</t>
  </si>
  <si>
    <t>21</t>
  </si>
  <si>
    <t>Опалювальна площа</t>
  </si>
  <si>
    <t>тис.кв.м</t>
  </si>
  <si>
    <t>22</t>
  </si>
  <si>
    <t>Забезпечення гарячою водою</t>
  </si>
  <si>
    <t>тис. жителів</t>
  </si>
  <si>
    <t>23</t>
  </si>
  <si>
    <t>Приєднане навантаження за категоріями:</t>
  </si>
  <si>
    <t>населення</t>
  </si>
  <si>
    <t>бюджетні установи</t>
  </si>
  <si>
    <t>інші</t>
  </si>
  <si>
    <t>24</t>
  </si>
  <si>
    <t>Фактичні річні втрати теплової енергії</t>
  </si>
  <si>
    <t>тис.Гкал</t>
  </si>
  <si>
    <t>М.П.</t>
  </si>
  <si>
    <t xml:space="preserve">ЗАТВЕРДЖЕНО </t>
  </si>
  <si>
    <t>Графік здійснення заходів та використання коштів на планований період, тис. грн. без ПДВ</t>
  </si>
  <si>
    <t>1.1.1.1</t>
  </si>
  <si>
    <t>...</t>
  </si>
  <si>
    <t xml:space="preserve"> 1.1</t>
  </si>
  <si>
    <t xml:space="preserve">  1.1.1</t>
  </si>
  <si>
    <t xml:space="preserve">  1.1.2</t>
  </si>
  <si>
    <t xml:space="preserve">  1.1.3 </t>
  </si>
  <si>
    <t>1.1.2.1</t>
  </si>
  <si>
    <t>1.1.3.1</t>
  </si>
  <si>
    <t xml:space="preserve">  1.2.</t>
  </si>
  <si>
    <t xml:space="preserve"> 1.2.1</t>
  </si>
  <si>
    <t>1.2.1.1</t>
  </si>
  <si>
    <t xml:space="preserve"> 1.2.2</t>
  </si>
  <si>
    <t>1.2.2.1</t>
  </si>
  <si>
    <t xml:space="preserve"> 1.2.3.</t>
  </si>
  <si>
    <t>1.2.3.1</t>
  </si>
  <si>
    <t xml:space="preserve">  1.2.4</t>
  </si>
  <si>
    <t>1.2.4.1</t>
  </si>
  <si>
    <t>1.2.5.</t>
  </si>
  <si>
    <t>Транспортування теплової енергії</t>
  </si>
  <si>
    <t>Виробництво теплової енергії</t>
  </si>
  <si>
    <t xml:space="preserve"> 2.1</t>
  </si>
  <si>
    <t xml:space="preserve">  2.1.1</t>
  </si>
  <si>
    <t>2.1.1.1</t>
  </si>
  <si>
    <t xml:space="preserve">  2.1.2</t>
  </si>
  <si>
    <t>2.1.2.1</t>
  </si>
  <si>
    <t xml:space="preserve">  2.1.3 </t>
  </si>
  <si>
    <t>2.1.3.1</t>
  </si>
  <si>
    <t xml:space="preserve">  2.2.</t>
  </si>
  <si>
    <t xml:space="preserve"> 2.2.1</t>
  </si>
  <si>
    <t>2.2.1.1</t>
  </si>
  <si>
    <t xml:space="preserve"> 2.2.2</t>
  </si>
  <si>
    <t>2.2.2.1</t>
  </si>
  <si>
    <t xml:space="preserve"> 2.2.3.</t>
  </si>
  <si>
    <t>2.2.3.1</t>
  </si>
  <si>
    <t xml:space="preserve">  2.2.4</t>
  </si>
  <si>
    <t>2.2.4.1</t>
  </si>
  <si>
    <t>2.2.5.</t>
  </si>
  <si>
    <t>Постачання теплової енергії</t>
  </si>
  <si>
    <t xml:space="preserve"> 3.1</t>
  </si>
  <si>
    <t xml:space="preserve">  3.1.1</t>
  </si>
  <si>
    <t>3.1.1.1</t>
  </si>
  <si>
    <t xml:space="preserve">  3.1.2</t>
  </si>
  <si>
    <t>3.1.2.1</t>
  </si>
  <si>
    <t xml:space="preserve">  3.1.3 </t>
  </si>
  <si>
    <t>3.1.3.1</t>
  </si>
  <si>
    <t xml:space="preserve">  3.2.</t>
  </si>
  <si>
    <t xml:space="preserve"> 3.2.1</t>
  </si>
  <si>
    <t>3.2.1.1</t>
  </si>
  <si>
    <t xml:space="preserve"> 3.2.2</t>
  </si>
  <si>
    <t>3.2.2.1</t>
  </si>
  <si>
    <t xml:space="preserve"> 3.2.3.</t>
  </si>
  <si>
    <t>3.2.3.1</t>
  </si>
  <si>
    <t xml:space="preserve">  3.2.4</t>
  </si>
  <si>
    <t>3.2.4.1</t>
  </si>
  <si>
    <t>3.2.5.</t>
  </si>
  <si>
    <t>3.2.5.1</t>
  </si>
  <si>
    <t>2.2.5.1</t>
  </si>
  <si>
    <t>1.2.5.1</t>
  </si>
  <si>
    <t>Усього за інвеспрограмою</t>
  </si>
  <si>
    <t>у тому числі:</t>
  </si>
  <si>
    <t>х </t>
  </si>
  <si>
    <t xml:space="preserve"> За способом виконання, тис. грн. без ПДВ</t>
  </si>
  <si>
    <t xml:space="preserve">Найменування заходів </t>
  </si>
  <si>
    <t>Інші заходи</t>
  </si>
  <si>
    <t>виробничі інвестиції з прибутку</t>
  </si>
  <si>
    <t xml:space="preserve">сума інших залучених коштів, що підлягає поверненню у планованому періоді </t>
  </si>
  <si>
    <t xml:space="preserve">загальна сума </t>
  </si>
  <si>
    <t>Економія фонду заробітної плати (тис.грн./рік)</t>
  </si>
  <si>
    <t>Усього за інвестиційною програмою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</si>
  <si>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</si>
  <si>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</si>
  <si>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</si>
  <si>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підля-гають повер-ненню</t>
  </si>
  <si>
    <t>Фінансовий план використання коштів на виконання інвестиційної програми за джерелами фінансування, тис.грн (без ПДВ)</t>
  </si>
  <si>
    <t>№ аркуша обґрунтовуючих матеріалів*</t>
  </si>
  <si>
    <t>Кошти, що враховуються у структурі тарифів за джерелами фінансування, тис. грн (без ПДВ)</t>
  </si>
  <si>
    <t xml:space="preserve"> 1.2.3</t>
  </si>
  <si>
    <t xml:space="preserve">  2.2</t>
  </si>
  <si>
    <t xml:space="preserve"> 2.2.3</t>
  </si>
  <si>
    <t xml:space="preserve">  3.2</t>
  </si>
  <si>
    <t xml:space="preserve"> 3.2.3</t>
  </si>
  <si>
    <t>плано-ваний період</t>
  </si>
  <si>
    <t xml:space="preserve">Економічний ефект (тис. грн) </t>
  </si>
  <si>
    <t xml:space="preserve">не підляга-ють повер-ненню </t>
  </si>
  <si>
    <t>загальна сума</t>
  </si>
  <si>
    <t xml:space="preserve">  2.2.5</t>
  </si>
  <si>
    <t>ПОГОДЖЕНО</t>
  </si>
  <si>
    <t>Одиниця виміру</t>
  </si>
  <si>
    <t>1.1</t>
  </si>
  <si>
    <t>шт.</t>
  </si>
  <si>
    <t>-</t>
  </si>
  <si>
    <t>1.2</t>
  </si>
  <si>
    <t>1.3</t>
  </si>
  <si>
    <t>1.4</t>
  </si>
  <si>
    <t>2</t>
  </si>
  <si>
    <t>2.1</t>
  </si>
  <si>
    <t>Магістральні теплові мережі</t>
  </si>
  <si>
    <t>2.1.1</t>
  </si>
  <si>
    <t>2.1.2</t>
  </si>
  <si>
    <t>2.2</t>
  </si>
  <si>
    <t>2.3</t>
  </si>
  <si>
    <t>3</t>
  </si>
  <si>
    <t>3.1</t>
  </si>
  <si>
    <t>3.2</t>
  </si>
  <si>
    <t>3.3</t>
  </si>
  <si>
    <t>3.4</t>
  </si>
  <si>
    <t>4.1</t>
  </si>
  <si>
    <t>4.2</t>
  </si>
  <si>
    <t>4.3</t>
  </si>
  <si>
    <t>4.4</t>
  </si>
  <si>
    <t>5</t>
  </si>
  <si>
    <t>5.1</t>
  </si>
  <si>
    <t>5.2</t>
  </si>
  <si>
    <t>5.3</t>
  </si>
  <si>
    <t>6</t>
  </si>
  <si>
    <t>6.1</t>
  </si>
  <si>
    <t>6.2</t>
  </si>
  <si>
    <t>6.3</t>
  </si>
  <si>
    <t>6.4</t>
  </si>
  <si>
    <t>7</t>
  </si>
  <si>
    <t>7.1</t>
  </si>
  <si>
    <t>7.2</t>
  </si>
  <si>
    <t>8</t>
  </si>
  <si>
    <t>8.1</t>
  </si>
  <si>
    <t>8.2</t>
  </si>
  <si>
    <t>8.3</t>
  </si>
  <si>
    <t>9.1</t>
  </si>
  <si>
    <t>План витрат за джерелами фінансування на виконання Інвестиційної програми для врахування у структурі тарифів на 12 місяців</t>
  </si>
  <si>
    <t>амортиза-ційні відрахування</t>
  </si>
  <si>
    <t>аморти-заційні відраху-вання</t>
  </si>
  <si>
    <t>№ з/п</t>
  </si>
  <si>
    <t>Найменування заходів (пооб'єктно)</t>
  </si>
  <si>
    <t>(підпис)</t>
  </si>
  <si>
    <t>Гкал</t>
  </si>
  <si>
    <t xml:space="preserve">                                                                         </t>
  </si>
  <si>
    <t>Кількісний показник (одиниця виміру)</t>
  </si>
  <si>
    <t xml:space="preserve">(найнування ліцензіата) </t>
  </si>
  <si>
    <t>з урахуванням:</t>
  </si>
  <si>
    <t>інші залучені кошти, з них:</t>
  </si>
  <si>
    <t>Графік здійснення заходів та використання коштів на планований та прогнозний періоди, тис. грн (без ПДВ)</t>
  </si>
  <si>
    <t>Заходи зі зниження питомих витрат, а також втрат ресурсів, з них:</t>
  </si>
  <si>
    <t>І</t>
  </si>
  <si>
    <t>Усього за підпунктом 1.1.1</t>
  </si>
  <si>
    <t>Усього за підпунктом 1.1.2</t>
  </si>
  <si>
    <t>Усього за підпунктом 1.1.3</t>
  </si>
  <si>
    <t>Заходи щодо забезпечення технологічного та/або комерційного обліку ресурсів, з них:</t>
  </si>
  <si>
    <t>Усього за пунктом 1.1</t>
  </si>
  <si>
    <t>Усього за підпунктом 1.2.1</t>
  </si>
  <si>
    <t>Усього за підпунктом 1.2.2</t>
  </si>
  <si>
    <t>Усього за підпунктом 1.2.3</t>
  </si>
  <si>
    <t>Усього за підпунктом 1.2.4</t>
  </si>
  <si>
    <t>Усього за підпунктом 1.2.5</t>
  </si>
  <si>
    <t>Усього за пунктом 1.2</t>
  </si>
  <si>
    <t>Усього за розділом І</t>
  </si>
  <si>
    <t>ІІ</t>
  </si>
  <si>
    <t xml:space="preserve">  1.1.3</t>
  </si>
  <si>
    <t>Інші заходи, з них:</t>
  </si>
  <si>
    <t xml:space="preserve">Інші заходи (не звільняється від оподаткування згідно з пунктом 154.9 статті 154 Податкового кодексу України), з урахуванням:  </t>
  </si>
  <si>
    <t>Заходи щодо впровадження та розвитку інформаційних технологій, з них:</t>
  </si>
  <si>
    <t>Заходи щодо модернізації та закупівлі транспортних засобів спеціального та спеціалізованого призначення, з них:</t>
  </si>
  <si>
    <t xml:space="preserve"> Будівництво, реконструкція та модернізація об’єктів теплопостачання (звільняється від оподаткування згідно з пунктом 154.9 статті 154 Податкового кодексу України), з урахуванням: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</si>
  <si>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</si>
  <si>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</si>
  <si>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</si>
  <si>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</si>
  <si>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2.2.1</t>
  </si>
  <si>
    <t>Усього за підпунктом 2.2.2</t>
  </si>
  <si>
    <t>Усього за підпунктом 2.2.3</t>
  </si>
  <si>
    <t>Усього за підпунктом 2.2.4</t>
  </si>
  <si>
    <t>Усього за підпунктом 2.2.5</t>
  </si>
  <si>
    <t>Усього за пунктом 2.2</t>
  </si>
  <si>
    <t>Усього за розділом ІІ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</si>
  <si>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</si>
  <si>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</si>
  <si>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</si>
  <si>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</si>
  <si>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Усього за підпунктом 3.2.1</t>
  </si>
  <si>
    <t>Усього за підпунктом 3.2.2</t>
  </si>
  <si>
    <t>Усього за підпунктом 3.2.3</t>
  </si>
  <si>
    <t>Усього за підпунктом 3.2.4</t>
  </si>
  <si>
    <t>Усього за підпунктом 3.2.5</t>
  </si>
  <si>
    <t>Усього за пунктом 3.2</t>
  </si>
  <si>
    <t>Усього за розділом ІІІ</t>
  </si>
  <si>
    <t>ІІІ</t>
  </si>
  <si>
    <t>х</t>
  </si>
  <si>
    <t xml:space="preserve"> Будівництво, реконструкція та модернізація об’єктів теплопостачання (звільняється від оподаткування згідно з пунктом 154.9 статті 154  Податкового кодексу України), з урахуванням:</t>
  </si>
  <si>
    <t>підряд-ний</t>
  </si>
  <si>
    <t>позич-кові кошти</t>
  </si>
  <si>
    <t>№ аркуша  обґрунтовуючих  матеріалів</t>
  </si>
  <si>
    <t>Економія  фонду  заробітної  плати, (тис. грн/прогнозний період)</t>
  </si>
  <si>
    <t>Економічний   ефект (тис.грн.)</t>
  </si>
  <si>
    <t>Директор</t>
  </si>
  <si>
    <t>Кількіс-ний показ-ник (одини-ця виміру)</t>
  </si>
  <si>
    <t>бюджетні кошти (не підля-гають повер-ненню)</t>
  </si>
  <si>
    <t>ЗАТВЕРДЖЕНО</t>
  </si>
  <si>
    <r>
      <rPr>
        <u/>
        <sz val="12"/>
        <rFont val="Times New Roman"/>
        <family val="1"/>
        <charset val="204"/>
      </rPr>
      <t xml:space="preserve">Головний бухгалтер   </t>
    </r>
    <r>
      <rPr>
        <sz val="12"/>
        <rFont val="Times New Roman"/>
        <family val="1"/>
        <charset val="204"/>
      </rPr>
      <t xml:space="preserve">                                   __________________</t>
    </r>
  </si>
  <si>
    <t xml:space="preserve">плано-ваний період +2 </t>
  </si>
  <si>
    <t xml:space="preserve">плано-ваний період +3 </t>
  </si>
  <si>
    <t xml:space="preserve">плано-ваний період +4 </t>
  </si>
  <si>
    <t xml:space="preserve">плано-ваний період +5 </t>
  </si>
  <si>
    <t>вироб-ничі інвес-тиції з прибутку</t>
  </si>
  <si>
    <t>госпо-дарський  (вартість    матері-альних ресур-сів)</t>
  </si>
  <si>
    <t>14а</t>
  </si>
  <si>
    <t>14б</t>
  </si>
  <si>
    <t>14в</t>
  </si>
  <si>
    <t xml:space="preserve"> </t>
  </si>
  <si>
    <t xml:space="preserve">                                     </t>
  </si>
  <si>
    <r>
      <t xml:space="preserve"> Сума позичкових коштів та відсотків за їх  використання, що підлягає поверненню 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планованому періоді,           тис. грн.           (без ПДВ)</t>
    </r>
  </si>
  <si>
    <t xml:space="preserve"> Сума інших залучених коштів, що підлягає поверненню у планованому періоді,           тис. грн.          (без ПДВ)</t>
  </si>
  <si>
    <t>Кошти, що враховуються у структурі тарифів гр.5+гр.6. + гр.11+гр.12,       тис. грн.                  (без ПДВ)</t>
  </si>
  <si>
    <t xml:space="preserve"> За способом виконання, тис. грн. (без ПДВ)</t>
  </si>
  <si>
    <t>Графік здійснення заходів та використання коштів на планований період, тис. грн. (без ПДВ)</t>
  </si>
  <si>
    <t>№ аркуша обґрунтовуючих матеріалів</t>
  </si>
  <si>
    <t>Економія паливно-енергетичних 
ресурсів (тис. грн)</t>
  </si>
  <si>
    <t>Економічні вигоди від зростання капіталізації основних фондів (збільшення амортизаційних відрахувань) (тис.грн./рік)</t>
  </si>
  <si>
    <t>Планована вартість зворотніх матеріалів, 
отриманих з демонтованого обладнання</t>
  </si>
  <si>
    <t xml:space="preserve">Економічний ефект  за перший рік з урахуванням  вартості зворотніх матеріалів  (тис. грн.) ** </t>
  </si>
  <si>
    <t>господарський  (вартість    матеріальних ресурсів)</t>
  </si>
  <si>
    <t>підряд-  ний</t>
  </si>
  <si>
    <t>І кв.</t>
  </si>
  <si>
    <t>ІІ кв.</t>
  </si>
  <si>
    <t>ІІІ кв.</t>
  </si>
  <si>
    <t>ІV кв.</t>
  </si>
  <si>
    <t>амортиза-ційні відраху-вання</t>
  </si>
  <si>
    <r>
      <t>отримані у планова-ному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позичкові кошти фінансових установ, що підлягають повер-ненню</t>
    </r>
  </si>
  <si>
    <r>
      <t>отримані у планова-ному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 бюджетні кошти, що не підлягають поверненню</t>
    </r>
  </si>
  <si>
    <t>що підлягають поверненню</t>
  </si>
  <si>
    <t xml:space="preserve">що не підлягають поверненню 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</si>
  <si>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(звільняється від оподаткування згідно з пунктом 154.9  статті 154 Податкового кодексу України), з урахуванням:</t>
    </r>
  </si>
  <si>
    <t>Заходи зі зниження питомих витрат, а також втрат ресурсів, зних:</t>
  </si>
  <si>
    <t xml:space="preserve"> Усього за підпунктом 1.1.1</t>
  </si>
  <si>
    <t>Заходи щодо забезпечення технологічного та /або комерційного обліку ресурсів, з них:</t>
  </si>
  <si>
    <t>Інші заходи, з них.:</t>
  </si>
  <si>
    <t>1.1.3.2</t>
  </si>
  <si>
    <t>1.1.3.3</t>
  </si>
  <si>
    <t xml:space="preserve">Інші заходи (не звільняється від оподаткування згідно з пунктом 154.9  статті 154 Податкового кодексу України), з урахуванням:  </t>
  </si>
  <si>
    <t>1.2.3.2</t>
  </si>
  <si>
    <t>Усього за підпунктом1.2.5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</si>
  <si>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(звільняється від оподаткування згідно зпунктом 154.9  статті 154 Податкового кодексу України ), з них :</t>
    </r>
  </si>
  <si>
    <t>Усього за підпункту 2.1.3</t>
  </si>
  <si>
    <t xml:space="preserve">Інші заходи (не звільняється від оподаткування згідно пунктом 154.9 статті 154 Податкового кодексу України), з урахуванням:  </t>
  </si>
  <si>
    <t>Придбання автотранспортної техніки для експлуатаційних потреб підприємства</t>
  </si>
  <si>
    <t>3 один.</t>
  </si>
  <si>
    <t>Заходи щодо забезпечення  технологічного та/або комерційного обліку ресурсів, з них:</t>
  </si>
  <si>
    <t>2.2.3.</t>
  </si>
  <si>
    <t>Усього за розділом ІI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</si>
  <si>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(звільняється від оподаткування згідно з пунктом 154.9  статті 154 Податкового кодексу України), з урахуванням :</t>
    </r>
  </si>
  <si>
    <t>3.1.5.1</t>
  </si>
  <si>
    <t>3.1.5.2</t>
  </si>
  <si>
    <t xml:space="preserve"> 3.1.2</t>
  </si>
  <si>
    <t xml:space="preserve"> 3.1.3.</t>
  </si>
  <si>
    <t>3.1.3.2</t>
  </si>
  <si>
    <t xml:space="preserve"> 3.2.5</t>
  </si>
  <si>
    <t>Примітки:</t>
  </si>
  <si>
    <t>** Складові розрахунку економічного ефекту від упровадження  заходів ураховувати без ПДВ.</t>
  </si>
  <si>
    <t>х - ліцензіатом не заповнюється.</t>
  </si>
  <si>
    <t>М.П.                                                           (підпис)</t>
  </si>
  <si>
    <t>Пояснення до розрахунку економічного ефекту, врахованого у фінансовому плані використання коштів для виконання інвестиційної програми</t>
  </si>
  <si>
    <t xml:space="preserve">Економія паливно-енергетичних ресурсів                  (тони умовного палива/прогнозний період)
</t>
  </si>
  <si>
    <t xml:space="preserve">Економія фонду заробітної плати (тис. грн./рік)
</t>
  </si>
  <si>
    <t>Економічний ефект  за другий та наступні роки (тис. грн.) **</t>
  </si>
  <si>
    <t>*  економічний ефект та термін окупності від зазначеного заходу буде враховуватися після виготовлення проектно-кошторисної документації</t>
  </si>
  <si>
    <r>
      <t>Строк окупності (місяців) **</t>
    </r>
    <r>
      <rPr>
        <b/>
        <sz val="10"/>
        <rFont val="Times New Roman"/>
        <family val="1"/>
        <charset val="204"/>
      </rPr>
      <t xml:space="preserve">*
</t>
    </r>
  </si>
  <si>
    <t>*** Суми витрат по заходах та економічний ефект від їх упровадження  при розрахунку строку окупності враховувати без ПДВ.</t>
  </si>
  <si>
    <t>Примітка:  –   n – кількість років інвестиційної програми</t>
  </si>
  <si>
    <t>М. П                                                                             (підпис)                                         (прізвище, ім’я, по батькові)</t>
  </si>
  <si>
    <t xml:space="preserve">                                                      (підпис)                                      (прізвище, ім’я, по батькові)</t>
  </si>
  <si>
    <t xml:space="preserve">                                                      (підпис)                                       (прізвище, ім’я, по батькові)</t>
  </si>
  <si>
    <t>ю</t>
  </si>
  <si>
    <t>Пояснення до фінансового плану використання коштів для виконання інвестиційної програми</t>
  </si>
  <si>
    <t xml:space="preserve"> Сума інших залучених коштів, що підлягає поверненню у планованому періоді,                                          тис. грн. (без ПДВ)</t>
  </si>
  <si>
    <t>Кошти, що враховуються у структурі тарифів                                                                     тис. грн. (без ПДВ)</t>
  </si>
  <si>
    <t>Економія паливно-енергетичних ресурсів                                       (тони умовного палива/прогнозний період)</t>
  </si>
  <si>
    <t>Економія паливно-енергетичних 
ресурсів (тис. грн.)</t>
  </si>
  <si>
    <t>Економія фонду заробітної плати,                                                                                 (тис. грн/рік)</t>
  </si>
  <si>
    <t>Планова вартість зворотних матеріалів, отриманих з демонтованого обладнання, (тис.грн.)</t>
  </si>
  <si>
    <t>Вартість усунення аварії на ділянці, що підлягає заміні, тис.грн.</t>
  </si>
  <si>
    <t xml:space="preserve">Економічний ефект  за другий та наступні роки                               (тис. грн.) ** </t>
  </si>
  <si>
    <t>Стан основного обладнання</t>
  </si>
  <si>
    <t>підрядний</t>
  </si>
  <si>
    <t xml:space="preserve">І кв. </t>
  </si>
  <si>
    <t xml:space="preserve">ІІ кв. </t>
  </si>
  <si>
    <t xml:space="preserve">ІІІ кв. </t>
  </si>
  <si>
    <t xml:space="preserve">ІV кв. </t>
  </si>
  <si>
    <t>До впровадження заходу</t>
  </si>
  <si>
    <t>Після впровадження заходу</t>
  </si>
  <si>
    <t xml:space="preserve">  1.2</t>
  </si>
  <si>
    <t xml:space="preserve">  2.1.2 </t>
  </si>
  <si>
    <t xml:space="preserve">  3.1.2 </t>
  </si>
  <si>
    <t xml:space="preserve">  3.1.3</t>
  </si>
  <si>
    <t>* Суми витрат по заходах та економічний ефект від їх упровадження  при розрахунку строку окупності враховувати без ПДВ.</t>
  </si>
  <si>
    <t>(посада відповідального виконавця)</t>
  </si>
  <si>
    <t xml:space="preserve">  (підпис)</t>
  </si>
  <si>
    <t>Економічні вигоди від зростання капіталізації основних  фондів (збільшення амортизаційних відрахувань)                                                                      (тис.грн./рік)</t>
  </si>
  <si>
    <t>господарський  (вартість матеріальних ресурсів)</t>
  </si>
  <si>
    <t xml:space="preserve">  (прізвище, ім’я, по батькові)</t>
  </si>
  <si>
    <t>Строк окупності (місяців) *
(1+(гр4-гр16) / гр17)*12</t>
  </si>
  <si>
    <t xml:space="preserve"> 1.2.5</t>
  </si>
  <si>
    <t xml:space="preserve"> 2.2.5</t>
  </si>
  <si>
    <r>
      <t xml:space="preserve"> Сума позичкових коштів та відсотків за їх  використання, що підлягає поверненню у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>планованому періоді, тис. грн. (без ПДВ)</t>
    </r>
  </si>
  <si>
    <t>КП "Стрийтеплоенерго"</t>
  </si>
  <si>
    <t>комунальне підприємство "Стрийтеплоенерго"</t>
  </si>
  <si>
    <r>
      <t>__</t>
    </r>
    <r>
      <rPr>
        <u/>
        <sz val="12"/>
        <rFont val="Times New Roman"/>
        <family val="1"/>
        <charset val="204"/>
      </rPr>
      <t>З.Білінський</t>
    </r>
    <r>
      <rPr>
        <sz val="12"/>
        <rFont val="Times New Roman"/>
        <family val="1"/>
        <charset val="204"/>
      </rPr>
      <t>__</t>
    </r>
  </si>
  <si>
    <r>
      <t>_____</t>
    </r>
    <r>
      <rPr>
        <u/>
        <sz val="10"/>
        <rFont val="Times New Roman"/>
        <family val="1"/>
        <charset val="204"/>
      </rPr>
      <t>Л.Бойко</t>
    </r>
    <r>
      <rPr>
        <sz val="10"/>
        <rFont val="Times New Roman"/>
        <family val="1"/>
        <charset val="204"/>
      </rPr>
      <t>______</t>
    </r>
  </si>
  <si>
    <t>(посадова особа ліцензіата)                                                           (підпис)</t>
  </si>
  <si>
    <t xml:space="preserve">                                                                                                   (підпис)</t>
  </si>
  <si>
    <t>(посада відповідального виконавця)                                                        (підпис)</t>
  </si>
  <si>
    <t>Комунальне підприємство "Стрийтеплоенерго"</t>
  </si>
  <si>
    <t>Директор  КП "Стрийтеплоенерго"</t>
  </si>
  <si>
    <t xml:space="preserve">Директор  КП "Стрийтеплоенерго"                                     </t>
  </si>
  <si>
    <t xml:space="preserve">         Директор                                           __________________              Білінський З. М.</t>
  </si>
  <si>
    <t>Головний бухгалтер                                   ___________________        Бойко Л. Д.</t>
  </si>
  <si>
    <t xml:space="preserve">за виконання інвестиційної програми             __________________             </t>
  </si>
  <si>
    <t>№з/п</t>
  </si>
  <si>
    <t>Фактичні умови роботи обладнання</t>
  </si>
  <si>
    <t>Фактичний час роботи котельні за рік, діб</t>
  </si>
  <si>
    <t>Витрата натурального палива котельнею за рік, тис.м.куб.</t>
  </si>
  <si>
    <t>Витрата умовного палива (з використанням калорійного еквіваленту середнього за рік за формою звіту 1 НКП), т.у.п.</t>
  </si>
  <si>
    <t xml:space="preserve">Річний обсяг відпуску теплової енергії у мережу, Гкал </t>
  </si>
  <si>
    <t>Питома витрата палива до обсягу відпуску у мережу теплової енергії, кг.у.п./Гкал</t>
  </si>
  <si>
    <t>ККД котлів з урахуванням витрат на власні потреби котльної 2,2%, відс.</t>
  </si>
  <si>
    <t>Середня фактична вартість палива  за попередній рік (форма 1НКП), грн/т.у.п.</t>
  </si>
  <si>
    <t>Прогнозна вартість палива на поточний рік, грн./т.у.п.</t>
  </si>
  <si>
    <t>Економія палива від впровадження ІП у порівнянні з фактичними умовами роботи при плановому обсязі виробництва теплової енергії, кг.у.п.</t>
  </si>
  <si>
    <t>Х</t>
  </si>
  <si>
    <t>Економія палива від впровадження ІП у порівнянні з нормативними умовами роботи існуючої теплової мережі, кг.у.п.</t>
  </si>
  <si>
    <t>Кількість експлуатаційного персоналу котельні, шт.од</t>
  </si>
  <si>
    <t>Середня місячна заробітна плата 1 штатного працівника у еквіваленті повної зайнятості за попередній рік за формою 8-НКП</t>
  </si>
  <si>
    <t>Вартість зворотних матеріалів при демонтажі старого обладнання, грн</t>
  </si>
  <si>
    <t>Середня балансова вартість котлів з допоміжним обладнанням, грн</t>
  </si>
  <si>
    <t>Амортизаційні відрахування у розрахунку на рік, грн.</t>
  </si>
  <si>
    <t>Повна вартість реалізації заходу ІП з монтажними та пуско-налагоджувальними роботами, грн</t>
  </si>
  <si>
    <t>Термін окупності заходу ІП відносно фактичних показників роботи котельні, рік</t>
  </si>
  <si>
    <t>Термін окупності заходу ІП відносно нормативних показників роботи котельні, рік</t>
  </si>
  <si>
    <t xml:space="preserve">  </t>
  </si>
  <si>
    <t>№ п/п</t>
  </si>
  <si>
    <t>Назва матеріалу</t>
  </si>
  <si>
    <t>Кількість</t>
  </si>
  <si>
    <t>шт</t>
  </si>
  <si>
    <t>Всього:</t>
  </si>
  <si>
    <t>Додаток 5. Фінансовий план використання коштів для  виконання  Інвестиційної програми та  їх урахування у структурі тарифів на 12 місяців</t>
  </si>
  <si>
    <t>Додаток 6. План витрат за джерелами фінансування на виконання Інвестиційної програми для врахування у структурі тарифів на 12 місяців</t>
  </si>
  <si>
    <t>Додаток 7. Узагальнена характеристика об’єктів теплопостачання</t>
  </si>
  <si>
    <t>Копії ліцензій на господарську діяльність, пов’язану із створенням об’єктів архітектури; на виробництво теплової енергії; на транспортування теплової енергії; на постачання теплової енергії</t>
  </si>
  <si>
    <t>Розділ ІІ</t>
  </si>
  <si>
    <t xml:space="preserve">Інформаційна картка ліцензіата до Інвестиційної програми </t>
  </si>
  <si>
    <t>1. ЗАГАЛЬНА ІНФОРМАЦІЯ ПРО ЛІЦЕНЗІАТА</t>
  </si>
  <si>
    <t>Назва ліцензіата</t>
  </si>
  <si>
    <t>Комунальне підприємство  «Стрийтеплоенерго»</t>
  </si>
  <si>
    <t xml:space="preserve">Рік заснування </t>
  </si>
  <si>
    <t xml:space="preserve">Форма власності </t>
  </si>
  <si>
    <t>комунальна</t>
  </si>
  <si>
    <t xml:space="preserve">Місце знаходження </t>
  </si>
  <si>
    <t>Львівська область м. Стрий, вул. Новаківського,9</t>
  </si>
  <si>
    <t>Код ЄДРПОУ</t>
  </si>
  <si>
    <t>05432684</t>
  </si>
  <si>
    <t>Прізвище, ім’я, по батькові керівника або уповноваженої особи ліцензіата, посада</t>
  </si>
  <si>
    <t>Білінський Зеновій Миронович, директор</t>
  </si>
  <si>
    <t xml:space="preserve">Тел., факс, е-mail </t>
  </si>
  <si>
    <t>Ліцензія на господарську діяльність, пов’язану із створенням об’єктів архітектури</t>
  </si>
  <si>
    <t>Ліцензія на постачання теплової енергії</t>
  </si>
  <si>
    <t>Статутний капітал ліцензіата, тис. грн</t>
  </si>
  <si>
    <t>Балансова вартість активів, тис. грн</t>
  </si>
  <si>
    <t>Амортизаційні відрахування за останній звітний період, тис. грн</t>
  </si>
  <si>
    <t>Заборгованість по сплаті податків, зборів (обов’язкових платежів)</t>
  </si>
  <si>
    <t>2. ЗАГАЛЬНА ІНФОРМАЦІЯ ПРО ІНВЕСТИЦІЙНУ ПРОГРАМУ</t>
  </si>
  <si>
    <t>Цілі інвестиційної програми</t>
  </si>
  <si>
    <t>Покращення якості та надійності надання послуг населенню з централізованого теплопостачання та гарячого водопостачання; зменшення споживання енергоресурсів</t>
  </si>
  <si>
    <t>Строк реалізації інвестиційної програми</t>
  </si>
  <si>
    <t>На якому етапі реалізації заходів, зазначених в інвестиційній програмі, знаходиться ліцензіат</t>
  </si>
  <si>
    <t>Головні етапи реалізації інвестиційної програми</t>
  </si>
  <si>
    <t>Закупівля матеріалів та обладнання, виконання будівельно-монтажних робіт</t>
  </si>
  <si>
    <t>3.  ВІДОМОСТІ ПРО ІНВЕСТИЦІЇ ЗА ПРОГРАМОЮ</t>
  </si>
  <si>
    <t>Загальний обсяг інвестицій, тис. грн</t>
  </si>
  <si>
    <t>власні кошти</t>
  </si>
  <si>
    <t>позичкові кошти</t>
  </si>
  <si>
    <t>залучені кошти</t>
  </si>
  <si>
    <t>бюджетні кошти</t>
  </si>
  <si>
    <t xml:space="preserve">Заходи зі зниження питомих витрат, а також втрат ресурсів </t>
  </si>
  <si>
    <t>Заходи щодо підвищення екологічної безпеки та охорони навколишнього середовища</t>
  </si>
  <si>
    <t xml:space="preserve">Інші заходи </t>
  </si>
  <si>
    <t>Білінський З.М.</t>
  </si>
  <si>
    <t xml:space="preserve"> (прізвище, ім’я, по батькові)</t>
  </si>
  <si>
    <t>мп</t>
  </si>
  <si>
    <t xml:space="preserve">                           ІНВЕСТИЦІЙНА  ПРОГРАМА</t>
  </si>
  <si>
    <t xml:space="preserve">       комунального  підприємства  "Стрийтеплоенерго"</t>
  </si>
  <si>
    <t>Ставка рефінансування (дисконтування) (r)</t>
  </si>
  <si>
    <r>
      <t>Сума залучених коштів (I</t>
    </r>
    <r>
      <rPr>
        <b/>
        <sz val="8"/>
        <color theme="1"/>
        <rFont val="Times New Roman"/>
        <family val="1"/>
        <charset val="204"/>
      </rPr>
      <t>k</t>
    </r>
    <r>
      <rPr>
        <b/>
        <sz val="12"/>
        <color theme="1"/>
        <rFont val="Times New Roman"/>
        <family val="1"/>
        <charset val="204"/>
      </rPr>
      <t>)</t>
    </r>
  </si>
  <si>
    <t>тис.грн.</t>
  </si>
  <si>
    <r>
      <t>Економія коштів в перший рік (NCF</t>
    </r>
    <r>
      <rPr>
        <b/>
        <sz val="8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)</t>
    </r>
  </si>
  <si>
    <t>Економія коштів в наступні роки (NCF)</t>
  </si>
  <si>
    <t>Плановий період економії (n)</t>
  </si>
  <si>
    <t>років</t>
  </si>
  <si>
    <r>
      <t xml:space="preserve">1. Чиста приведена вартість </t>
    </r>
    <r>
      <rPr>
        <b/>
        <sz val="12"/>
        <color theme="1"/>
        <rFont val="Times New Roman"/>
        <family val="1"/>
        <charset val="204"/>
      </rPr>
      <t>(NPV)= -I</t>
    </r>
    <r>
      <rPr>
        <b/>
        <sz val="8"/>
        <color theme="1"/>
        <rFont val="Times New Roman"/>
        <family val="1"/>
        <charset val="204"/>
      </rPr>
      <t>k</t>
    </r>
    <r>
      <rPr>
        <b/>
        <sz val="12"/>
        <color theme="1"/>
        <rFont val="Times New Roman"/>
        <family val="1"/>
        <charset val="204"/>
      </rPr>
      <t>+SUM(CF1+…+CFn); CFk=NCFk/(1+r)</t>
    </r>
    <r>
      <rPr>
        <b/>
        <vertAlign val="superscript"/>
        <sz val="12"/>
        <color theme="1"/>
        <rFont val="Times New Roman"/>
        <family val="1"/>
        <charset val="204"/>
      </rPr>
      <t>k</t>
    </r>
  </si>
  <si>
    <t>роки (k)</t>
  </si>
  <si>
    <r>
      <t>(1+r)</t>
    </r>
    <r>
      <rPr>
        <vertAlign val="superscript"/>
        <sz val="12"/>
        <color theme="1"/>
        <rFont val="Times New Roman"/>
        <family val="1"/>
        <charset val="204"/>
      </rPr>
      <t>k</t>
    </r>
  </si>
  <si>
    <r>
      <t>I</t>
    </r>
    <r>
      <rPr>
        <sz val="8"/>
        <color indexed="8"/>
        <rFont val="Times New Roman"/>
        <family val="1"/>
        <charset val="204"/>
      </rPr>
      <t>k</t>
    </r>
    <r>
      <rPr>
        <sz val="12"/>
        <color indexed="8"/>
        <rFont val="Times New Roman"/>
        <family val="1"/>
        <charset val="204"/>
      </rPr>
      <t>=</t>
    </r>
  </si>
  <si>
    <r>
      <t>CF1</t>
    </r>
    <r>
      <rPr>
        <sz val="12"/>
        <color indexed="8"/>
        <rFont val="Times New Roman"/>
        <family val="1"/>
        <charset val="204"/>
      </rPr>
      <t>=</t>
    </r>
  </si>
  <si>
    <r>
      <t>CF2</t>
    </r>
    <r>
      <rPr>
        <sz val="12"/>
        <color indexed="8"/>
        <rFont val="Times New Roman"/>
        <family val="1"/>
        <charset val="204"/>
      </rPr>
      <t>=</t>
    </r>
  </si>
  <si>
    <r>
      <t>CF3</t>
    </r>
    <r>
      <rPr>
        <sz val="12"/>
        <color indexed="8"/>
        <rFont val="Times New Roman"/>
        <family val="1"/>
        <charset val="204"/>
      </rPr>
      <t>=</t>
    </r>
  </si>
  <si>
    <r>
      <t>CF4</t>
    </r>
    <r>
      <rPr>
        <sz val="12"/>
        <color indexed="8"/>
        <rFont val="Times New Roman"/>
        <family val="1"/>
        <charset val="204"/>
      </rPr>
      <t>=</t>
    </r>
  </si>
  <si>
    <r>
      <t>CF5</t>
    </r>
    <r>
      <rPr>
        <sz val="12"/>
        <color indexed="8"/>
        <rFont val="Times New Roman"/>
        <family val="1"/>
        <charset val="204"/>
      </rPr>
      <t>=</t>
    </r>
  </si>
  <si>
    <r>
      <t>CF6</t>
    </r>
    <r>
      <rPr>
        <sz val="12"/>
        <color indexed="8"/>
        <rFont val="Times New Roman"/>
        <family val="1"/>
        <charset val="204"/>
      </rPr>
      <t>=</t>
    </r>
  </si>
  <si>
    <r>
      <t>CF7</t>
    </r>
    <r>
      <rPr>
        <sz val="12"/>
        <color indexed="8"/>
        <rFont val="Times New Roman"/>
        <family val="1"/>
        <charset val="204"/>
      </rPr>
      <t>=</t>
    </r>
  </si>
  <si>
    <r>
      <t>CF8</t>
    </r>
    <r>
      <rPr>
        <sz val="12"/>
        <color indexed="8"/>
        <rFont val="Times New Roman"/>
        <family val="1"/>
        <charset val="204"/>
      </rPr>
      <t>=</t>
    </r>
  </si>
  <si>
    <r>
      <t>CF9</t>
    </r>
    <r>
      <rPr>
        <sz val="12"/>
        <color indexed="8"/>
        <rFont val="Times New Roman"/>
        <family val="1"/>
        <charset val="204"/>
      </rPr>
      <t>=</t>
    </r>
  </si>
  <si>
    <r>
      <t>CF10</t>
    </r>
    <r>
      <rPr>
        <sz val="12"/>
        <color indexed="8"/>
        <rFont val="Times New Roman"/>
        <family val="1"/>
        <charset val="204"/>
      </rPr>
      <t>=</t>
    </r>
  </si>
  <si>
    <r>
      <t>CF11</t>
    </r>
    <r>
      <rPr>
        <sz val="12"/>
        <color indexed="8"/>
        <rFont val="Times New Roman"/>
        <family val="1"/>
        <charset val="204"/>
      </rPr>
      <t>=</t>
    </r>
  </si>
  <si>
    <r>
      <t>CF12</t>
    </r>
    <r>
      <rPr>
        <sz val="12"/>
        <color indexed="8"/>
        <rFont val="Times New Roman"/>
        <family val="1"/>
        <charset val="204"/>
      </rPr>
      <t>=</t>
    </r>
  </si>
  <si>
    <t>NPV=</t>
  </si>
  <si>
    <r>
      <t xml:space="preserve">2.Внутрішня норма дохідності </t>
    </r>
    <r>
      <rPr>
        <b/>
        <sz val="12"/>
        <color theme="1"/>
        <rFont val="Times New Roman"/>
        <family val="1"/>
        <charset val="204"/>
      </rPr>
      <t xml:space="preserve"> (IRR)=r+NPV*(r</t>
    </r>
    <r>
      <rPr>
        <b/>
        <sz val="8"/>
        <color theme="1"/>
        <rFont val="Times New Roman"/>
        <family val="1"/>
        <charset val="204"/>
      </rPr>
      <t>o</t>
    </r>
    <r>
      <rPr>
        <b/>
        <sz val="12"/>
        <color theme="1"/>
        <rFont val="Times New Roman"/>
        <family val="1"/>
        <charset val="204"/>
      </rPr>
      <t>-r)/(NPV-NPV</t>
    </r>
    <r>
      <rPr>
        <b/>
        <sz val="8"/>
        <color theme="1"/>
        <rFont val="Times New Roman"/>
        <family val="1"/>
        <charset val="204"/>
      </rPr>
      <t>o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</si>
  <si>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         r</t>
    </r>
    <r>
      <rPr>
        <sz val="8"/>
        <rFont val="Times New Roman"/>
        <family val="1"/>
        <charset val="204"/>
      </rPr>
      <t>o</t>
    </r>
    <r>
      <rPr>
        <sz val="12"/>
        <rFont val="Times New Roman"/>
        <family val="1"/>
        <charset val="204"/>
      </rPr>
      <t xml:space="preserve"> - ставка дисконту при якій NPV</t>
    </r>
    <r>
      <rPr>
        <sz val="8"/>
        <rFont val="Times New Roman"/>
        <family val="1"/>
        <charset val="204"/>
      </rPr>
      <t>o</t>
    </r>
    <r>
      <rPr>
        <sz val="12"/>
        <rFont val="Times New Roman"/>
        <family val="1"/>
        <charset val="204"/>
      </rPr>
      <t>=0 або має від'ємний знак</t>
    </r>
  </si>
  <si>
    <t>Залучені кошти</t>
  </si>
  <si>
    <t>Економія коштів за 1-й рік</t>
  </si>
  <si>
    <t>Економія коштів за 2-й рік</t>
  </si>
  <si>
    <t>Економія коштів за 3-й рік</t>
  </si>
  <si>
    <t>Економія коштів за 4-й рік</t>
  </si>
  <si>
    <t>Економія коштів за 5-й рік</t>
  </si>
  <si>
    <t>Економія коштів за 6-й рік</t>
  </si>
  <si>
    <t>Економія коштів за 7-й рік</t>
  </si>
  <si>
    <t>Економія коштів за 8-й рік</t>
  </si>
  <si>
    <t>Економія коштів за 9-й рік</t>
  </si>
  <si>
    <t>Економія коштів за 11-й рік</t>
  </si>
  <si>
    <t>Економія коштів за 12-й рік</t>
  </si>
  <si>
    <t xml:space="preserve"> IRR=</t>
  </si>
  <si>
    <r>
      <t xml:space="preserve">3.Дисконтований період окупності  </t>
    </r>
    <r>
      <rPr>
        <b/>
        <sz val="12"/>
        <color theme="1"/>
        <rFont val="Times New Roman"/>
        <family val="1"/>
        <charset val="204"/>
      </rPr>
      <t>(DPP)=j+(I</t>
    </r>
    <r>
      <rPr>
        <b/>
        <sz val="8"/>
        <color theme="1"/>
        <rFont val="Times New Roman"/>
        <family val="1"/>
        <charset val="204"/>
      </rPr>
      <t>k</t>
    </r>
    <r>
      <rPr>
        <b/>
        <sz val="12"/>
        <color theme="1"/>
        <rFont val="Times New Roman"/>
        <family val="1"/>
        <charset val="204"/>
      </rPr>
      <t>-SUM(CF1+…+CFj))/CFj</t>
    </r>
    <r>
      <rPr>
        <b/>
        <sz val="8"/>
        <color theme="1"/>
        <rFont val="Times New Roman"/>
        <family val="1"/>
        <charset val="204"/>
      </rPr>
      <t>+1</t>
    </r>
  </si>
  <si>
    <t>j=</t>
  </si>
  <si>
    <r>
      <t xml:space="preserve"> SUM(CF1</t>
    </r>
    <r>
      <rPr>
        <sz val="12"/>
        <color indexed="8"/>
        <rFont val="Times New Roman"/>
        <family val="1"/>
        <charset val="204"/>
      </rPr>
      <t>+…+CFj)=</t>
    </r>
  </si>
  <si>
    <r>
      <t>CFj</t>
    </r>
    <r>
      <rPr>
        <sz val="8"/>
        <color theme="1"/>
        <rFont val="Times New Roman"/>
        <family val="1"/>
        <charset val="204"/>
      </rPr>
      <t>+1</t>
    </r>
    <r>
      <rPr>
        <sz val="12"/>
        <color indexed="8"/>
        <rFont val="Times New Roman"/>
        <family val="1"/>
        <charset val="204"/>
      </rPr>
      <t>=</t>
    </r>
  </si>
  <si>
    <t>DPP=</t>
  </si>
  <si>
    <r>
      <t>4.Індекс прибутковості</t>
    </r>
    <r>
      <rPr>
        <b/>
        <sz val="12"/>
        <color indexed="8"/>
        <rFont val="Times New Roman"/>
        <family val="1"/>
        <charset val="204"/>
      </rPr>
      <t xml:space="preserve"> (PI)=SUM(СF1+...+CFn)/I</t>
    </r>
    <r>
      <rPr>
        <b/>
        <sz val="8"/>
        <color indexed="8"/>
        <rFont val="Times New Roman"/>
        <family val="1"/>
        <charset val="204"/>
      </rPr>
      <t>k</t>
    </r>
  </si>
  <si>
    <r>
      <t>SUM(CF1+</t>
    </r>
    <r>
      <rPr>
        <sz val="12"/>
        <color indexed="8"/>
        <rFont val="Times New Roman"/>
        <family val="1"/>
        <charset val="204"/>
      </rPr>
      <t>…+CF15)=</t>
    </r>
  </si>
  <si>
    <t>PI =</t>
  </si>
  <si>
    <t>грн/Гкал</t>
  </si>
  <si>
    <t>1.</t>
  </si>
  <si>
    <t>1.1.</t>
  </si>
  <si>
    <t>1.2.</t>
  </si>
  <si>
    <t>1.3.</t>
  </si>
  <si>
    <t>2.</t>
  </si>
  <si>
    <t>3.</t>
  </si>
  <si>
    <t>4.</t>
  </si>
  <si>
    <t>5.</t>
  </si>
  <si>
    <t>6.</t>
  </si>
  <si>
    <t xml:space="preserve">    Економія коштів за 10-й рік</t>
  </si>
  <si>
    <t>у споживачів (тільки в лікарнях)</t>
  </si>
  <si>
    <t>у споживачів (лікарнях)</t>
  </si>
  <si>
    <t>Ліцензія на транспортування теплової енергії магістральними та місцевими (розподільчими) тепловими мережами</t>
  </si>
  <si>
    <t>Ліцензія на виробництво теплової енергії (крім діяльності з виробництва  теплової енергії  на теплоелектроцентралях , теплоелектростанціях, атомних електростанціях і когенераційних установках та установках з використанням нетрадиційних або поновлюючих джерел енергії)</t>
  </si>
  <si>
    <t>Ліцензія на виробництво теплової енергії на теплоелектроцентралях , ТЕС,АЕС, когенераційних установках та установках з використанням нетрадиційних або поновлюючих джерел енергії)</t>
  </si>
  <si>
    <t xml:space="preserve">                                                     Директор                _____________________</t>
  </si>
  <si>
    <r>
      <t xml:space="preserve">Напрямки використання інвестицій </t>
    </r>
    <r>
      <rPr>
        <sz val="10"/>
        <rFont val="Times New Roman"/>
        <family val="1"/>
        <charset val="204"/>
      </rPr>
      <t>(у % від загального обсягу інвестицій):</t>
    </r>
  </si>
  <si>
    <t>Директор    _______________________ Білінський З.М.</t>
  </si>
  <si>
    <t>Провідний економіст _______________ Олійник Л.М.</t>
  </si>
  <si>
    <t xml:space="preserve">ОЦІНКА ЕКОНОМІЧНОЇ ЕФЕКТИВНОСТІ ІНВЕСТИЦІЙНОЇ ПРОГРАМИ </t>
  </si>
  <si>
    <t>тис грн</t>
  </si>
  <si>
    <t>Без ПДВ</t>
  </si>
  <si>
    <t>Показники роботи після завершення заходів  ІП</t>
  </si>
  <si>
    <t>графа 3 = графа 8 БД по котельним, графа 4 = графа 7 БД</t>
  </si>
  <si>
    <t>графа 4 = графа 10 БД</t>
  </si>
  <si>
    <t>строка 190 в 1НКП</t>
  </si>
  <si>
    <t>х 1,1</t>
  </si>
  <si>
    <t>Зменшення витрат фактичної собівартості за рахунок економії палива від впровадження ІП у порівнянні з фактичними умовами роботи у розрахунку на рік, грн</t>
  </si>
  <si>
    <t>Зменшення витрат планової собівартості за рахунок економії палива від впровадження ІП у порівнянні з нормативними умовами роботи у розрахунку на рік , грн</t>
  </si>
  <si>
    <t>Економічний ефект від впровадження ІП відносно фактичних умов роботи існуючої котельні, грн</t>
  </si>
  <si>
    <t>Економічний ефект від впровадження ІП відносно нормативних умов роботи існуючої котельні, грн</t>
  </si>
  <si>
    <t>из финплана</t>
  </si>
  <si>
    <t xml:space="preserve">                                              Головний інженер   ______________________                 Моцний В.М.</t>
  </si>
  <si>
    <t>Головний інженер</t>
  </si>
  <si>
    <t>Моцний В.М.</t>
  </si>
  <si>
    <t xml:space="preserve">                    Директор___________            __________________</t>
  </si>
  <si>
    <t>Головний інженер                             __________________</t>
  </si>
  <si>
    <t>Наименування показників</t>
  </si>
  <si>
    <t>одиниця виміру</t>
  </si>
  <si>
    <t>1 квартал</t>
  </si>
  <si>
    <t>січень</t>
  </si>
  <si>
    <t>лютий</t>
  </si>
  <si>
    <t>березень</t>
  </si>
  <si>
    <t>2 квартал</t>
  </si>
  <si>
    <t>квітень</t>
  </si>
  <si>
    <t>травень</t>
  </si>
  <si>
    <t>червень</t>
  </si>
  <si>
    <t>3 квартал</t>
  </si>
  <si>
    <t>липень</t>
  </si>
  <si>
    <t>серпень</t>
  </si>
  <si>
    <t>вересень</t>
  </si>
  <si>
    <t>4 квартал</t>
  </si>
  <si>
    <t>жовтень</t>
  </si>
  <si>
    <t>листопад</t>
  </si>
  <si>
    <t>грудень</t>
  </si>
  <si>
    <t>рік</t>
  </si>
  <si>
    <t>Обсяг реалізації теплової енергії власним споживачам ліцензіата всього, у т. ч. на потреби:</t>
  </si>
  <si>
    <t>бюджетних установ</t>
  </si>
  <si>
    <t>інших споживачів</t>
  </si>
  <si>
    <t>Обсяг транспортування теплової енергії інших власників тепловими мережами ліцензіата*</t>
  </si>
  <si>
    <t>Джерела фінансування інвестиційної програми всьго,          у т. ч.:</t>
  </si>
  <si>
    <t>3.1.</t>
  </si>
  <si>
    <t>Амортизаційні відрахування** всього, у т. ч.:</t>
  </si>
  <si>
    <t>3.1.1.</t>
  </si>
  <si>
    <t>на обсяг реалізації власним споживачам ліцензіата всього</t>
  </si>
  <si>
    <t>3.1.2.</t>
  </si>
  <si>
    <t>на обсяг транспортування іншим власникам теплової енергії</t>
  </si>
  <si>
    <t>3.2.</t>
  </si>
  <si>
    <t>Виробничі інвестиції з прибутку всього, у точу числі:</t>
  </si>
  <si>
    <t>3.2.1.</t>
  </si>
  <si>
    <t>3.2.2.</t>
  </si>
  <si>
    <t>на обсяг реалізації власним споживачам ліцензіата всього,           у т. ч. для потреб:</t>
  </si>
  <si>
    <t>3.2.2.1.</t>
  </si>
  <si>
    <t>населення ***</t>
  </si>
  <si>
    <t>3.2.2.2.</t>
  </si>
  <si>
    <t>бюджетні установи***</t>
  </si>
  <si>
    <t>3.2.2.3.</t>
  </si>
  <si>
    <t>інші споживачі  ***</t>
  </si>
  <si>
    <t>Директор  КП "Стрийтеплоенерго"                                                                   ________________________                                                               ___________________________</t>
  </si>
  <si>
    <t>Білінський  З.М.</t>
  </si>
  <si>
    <t>підпис</t>
  </si>
  <si>
    <t>Виконавець: Головний інженер  Моцний В.М.</t>
  </si>
  <si>
    <t>**</t>
  </si>
  <si>
    <t>Обсяг амортизаційних відрахувань выдповідповідно до встановлених тарифів</t>
  </si>
  <si>
    <t>***</t>
  </si>
  <si>
    <t>Тарифна складова прибутку у відповідній постанові Нацкомпослуг за даними додатку про структуру тарифу (чинна постанова)</t>
  </si>
  <si>
    <t>виходячи з комерційних пропозицій підприємств постачальників.</t>
  </si>
  <si>
    <t>Оди-ниця вимір</t>
  </si>
  <si>
    <t xml:space="preserve">                                           З М І С Т</t>
  </si>
  <si>
    <t>Копії  комерційних пропозицій   на  матеріали   додаються.</t>
  </si>
  <si>
    <t xml:space="preserve">                      Матеріали для виконання заходів інвестиційної програми  вибирались</t>
  </si>
  <si>
    <t>Номер аркуша</t>
  </si>
  <si>
    <t xml:space="preserve">              _________________З. Білінський</t>
  </si>
  <si>
    <t xml:space="preserve">               Комунальне підприємство "Стрийтеплоенерго"</t>
  </si>
  <si>
    <t>7.</t>
  </si>
  <si>
    <t>8.</t>
  </si>
  <si>
    <t>9.</t>
  </si>
  <si>
    <t>10.</t>
  </si>
  <si>
    <t xml:space="preserve">    </t>
  </si>
  <si>
    <t>Серія АВ №591885,  дата видачі - 7.09.2011р., безстрокова</t>
  </si>
  <si>
    <t>Серія АД № 041915, дата видачі -17.12.2012 р, безстрокова</t>
  </si>
  <si>
    <t>Серія АД № 041916, дата видачі -17.12.2012 р, безстрокова</t>
  </si>
  <si>
    <t>Серія АД № 041917, дата видачі -17.12.2012 р, безстрокова</t>
  </si>
  <si>
    <t>Серія АЕ № 522247,  дата видачі - 16.11.2014 р. - безстрокова</t>
  </si>
  <si>
    <t xml:space="preserve"> Рішення  виконкому                                Стрийської міської ради                                        Львівської області</t>
  </si>
  <si>
    <t>Сума  без ПДВ, грн</t>
  </si>
  <si>
    <t>____________Білінський З.М.</t>
  </si>
  <si>
    <t xml:space="preserve">                  _______________   Білінський З.М.</t>
  </si>
  <si>
    <t>Головний інженер                    ___________________________________     Моцний В.М.</t>
  </si>
  <si>
    <t>2.2.1.2</t>
  </si>
  <si>
    <t>Заходи</t>
  </si>
  <si>
    <t>кількість</t>
  </si>
  <si>
    <t>виконано к-сть</t>
  </si>
  <si>
    <t>виконано вартість тис. грн</t>
  </si>
  <si>
    <t>вартість   тис. грн</t>
  </si>
  <si>
    <t>факт</t>
  </si>
  <si>
    <t>від   ___________ р.         № _____</t>
  </si>
  <si>
    <t>від   ______________   № ______</t>
  </si>
  <si>
    <t>Нормативні показники робо-ти обладнання до пров.заходів ІП</t>
  </si>
  <si>
    <t>Зменшення собівартості за рахунок економії фонду оплати праці з нарах.(37%) у розрахунку на рік, грн</t>
  </si>
  <si>
    <t xml:space="preserve">                     Головний інженер                           Моцний   В. М. </t>
  </si>
  <si>
    <t>низький ККД</t>
  </si>
  <si>
    <t>високий  ККД</t>
  </si>
  <si>
    <t>Ціна    без  ПДВ, грн</t>
  </si>
  <si>
    <t xml:space="preserve">          Інвестиційної програми</t>
  </si>
  <si>
    <t xml:space="preserve">                 ВІДОМІСТЬ   МАТЕРІАЛІВ  на виконання   </t>
  </si>
  <si>
    <t>11.</t>
  </si>
  <si>
    <t>*</t>
  </si>
  <si>
    <t>ГАЗ: 628238.6 м3</t>
  </si>
  <si>
    <t>ГАЗ:  735039.162 т.у.п</t>
  </si>
  <si>
    <t>ціна  газу: 4658.956 грн  2020 р. сезонні місяці</t>
  </si>
  <si>
    <t>39597/5 ( 5 лет по налоговому кодексу)  6 років</t>
  </si>
  <si>
    <t>39..1</t>
  </si>
  <si>
    <t>1 шт.</t>
  </si>
  <si>
    <t>Вивчення комерційних пропозицій</t>
  </si>
  <si>
    <t xml:space="preserve">             Заступник міського  голови</t>
  </si>
  <si>
    <r>
      <rPr>
        <b/>
        <sz val="12"/>
        <color indexed="8"/>
        <rFont val="Times New Roman"/>
        <family val="1"/>
        <charset val="204"/>
      </rPr>
      <t>ПОГОДЖЕНО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Рішення    виконавчого   комітету                                Стрийської        міської     ради    Львівської      області</t>
    </r>
  </si>
  <si>
    <t>Техніко-економічні обгрунтування для виконання Інвестиційної програми:</t>
  </si>
  <si>
    <t>Газ з котлами КОЛВІ 550  (166.4 у.п.)  - 408.139 м3</t>
  </si>
  <si>
    <t>Газ з котлами НІІСТУ  (204 у.п.)  - 500.362  м3</t>
  </si>
  <si>
    <t>Сталеві труби в ізоляції з мінеральної вати . Знос 60%, ізоляція пошкоджена</t>
  </si>
  <si>
    <t>Попередньоізольовані труби</t>
  </si>
  <si>
    <t xml:space="preserve">              ВИКОНАННЯ     ІНВЕСТИЦІЙНОІ    ПРОГРАМИ   2021 р</t>
  </si>
  <si>
    <t>Реконструкція котельні по вул. Січових Стрільців.12 з встановленням котла КОЛВІ "2000"</t>
  </si>
  <si>
    <t>Реконструкція котельні по вул. Саксаганського.9 з встановленням двох  котлів КОЛВІ "2000"</t>
  </si>
  <si>
    <t xml:space="preserve">Технічне переоснащення теплових мереж шляхом заміни сталевих трубопроводів  з мінераловатною ізоляцією на попередньо ізольовані трубопроводи    з пінополіуретановою ізоляцією,   Ду57м.пог ,  </t>
  </si>
  <si>
    <t>160 м/пог</t>
  </si>
  <si>
    <t>Теплове навантаження -0.529  Гкал/год.  В рік - 2273 Гкал</t>
  </si>
  <si>
    <t>1.1.1.2</t>
  </si>
  <si>
    <t>2023 р.</t>
  </si>
  <si>
    <t>1. Відомість робіт і матеріалів для   виконання заходу  Інвестиційної програми   по  реконструкції котельні по вул. Нижанківського,4  з встановленням    котла  "КОЛВІ 170"</t>
  </si>
  <si>
    <t xml:space="preserve">В тому числі:  Приватне підприємство "Комел-С", Приватне науково-виробниче підприємство "Комел"    </t>
  </si>
  <si>
    <t>Розрахунок ТЕО заміни  котла з низьким  на високоефективний котел КОЛВІ  170 МВт</t>
  </si>
  <si>
    <t>Котельня  по вул.  Нижанківського,4</t>
  </si>
  <si>
    <t xml:space="preserve">     __________________2023 р.</t>
  </si>
  <si>
    <t>І кв. 2023</t>
  </si>
  <si>
    <t>ІІ кв. 2023</t>
  </si>
  <si>
    <t>ІІІ кв. 2023</t>
  </si>
  <si>
    <t>ІV кв. 2023</t>
  </si>
  <si>
    <t xml:space="preserve"> Рішення виконкому Стрийської міської ради Львівської області  . "Про погодження  Інвестиційної програми КП "Стрийтеплоенерго" на 2023 р.</t>
  </si>
  <si>
    <t>Додаток 2. Інформаційна картка ліцензіата до Інвестиційної програми на 2023 р.</t>
  </si>
  <si>
    <t>Додаток 4. Фінансовий план використання коштів для  виконання  Інвестиційної програми на 2023 рік</t>
  </si>
  <si>
    <t>Додаток 5.1. Пояснення до розрахунку економічного ефекту, врахованого у фінансовому  плані використання коштів для  виконання  інвестиційної програми   на 2023 р.</t>
  </si>
  <si>
    <t>Додаток 5.1.2. Пояснення до фінансового плану використання коштів для виконання інвестиційної програми 2023 р</t>
  </si>
  <si>
    <t xml:space="preserve"> ТЕО  встановлення  котла  "КОЛВІ 170" на котельні  по вул.  Нижанківського,4(розрахунки)</t>
  </si>
  <si>
    <r>
      <t xml:space="preserve">                 </t>
    </r>
    <r>
      <rPr>
        <b/>
        <u/>
        <sz val="14"/>
        <color indexed="8"/>
        <rFont val="Times New Roman"/>
        <family val="1"/>
        <charset val="204"/>
      </rPr>
      <t>на  2023 рік</t>
    </r>
  </si>
  <si>
    <t>Розрахунок обсягу виробничих інвестицій з прибутку     КП "  Стрийтеплоенерго"   на 2023 р.</t>
  </si>
  <si>
    <t xml:space="preserve">    від   ________________2023 р.  №______</t>
  </si>
  <si>
    <t xml:space="preserve">               "_______  "   _________   2023 р.</t>
  </si>
  <si>
    <t>на 2023 р.</t>
  </si>
  <si>
    <t>(03245) 7-02-44  str_tep@ukr.net</t>
  </si>
  <si>
    <t>170,1=43,2/254,0 Гкал на відпуск</t>
  </si>
  <si>
    <t>ККД на відпуск *2,2% = 84%*2,2=85,85% або / на 0,978</t>
  </si>
  <si>
    <t>Котельня  по вул. Болехівській,27</t>
  </si>
  <si>
    <t>Розрахунок ТЕО заміни  газового  пальника на котлі ВК-34</t>
  </si>
  <si>
    <t>Котельня  по вул. Вишневій,5</t>
  </si>
  <si>
    <t>Реконструкція котельні по вул. Болехівській,27 в м. Стрий    із  заміною газового  пальника на котлі ВК-34 з адаптацією його  системи керування в загальну систему автоматизації та диспетчерихзації</t>
  </si>
  <si>
    <t>Реконструкція котельні по вул. Нижанківського,4 в м. Стрий  із  заміною котла з адаптацією його системи керування в загальну систему автоматизації та диспетчеризації котельні без збільшення загальної потужності котельні котла "КОЛВІ 170"</t>
  </si>
  <si>
    <t>1.1.1.3</t>
  </si>
  <si>
    <t>Реконструкція котельні по вул. Вишневій,5 в м. Стрий    із  заміною газового  пальника на котлі ВК-34 з адаптацією його  системи керування в загальну систему автоматизації та диспетчерихзації</t>
  </si>
  <si>
    <t>станом на  01.01.2023 р.</t>
  </si>
  <si>
    <t xml:space="preserve"> Котел "КОЛВІ-170", 198 кВт,                                                                                                                  з матеріалами і роботами по монтажу, автоматизацією і диспетчеризацією</t>
  </si>
  <si>
    <t>Пальник  газовий  Unigas C 85AA MPR LP UA Y 040 з матеріалами і роботами по монтажу, автоматизацією і диспетчеризацією</t>
  </si>
  <si>
    <t>Головний   інженер                  В. Моцний</t>
  </si>
  <si>
    <r>
      <t xml:space="preserve">      </t>
    </r>
    <r>
      <rPr>
        <b/>
        <sz val="12"/>
        <color indexed="8"/>
        <rFont val="Times New Roman"/>
        <family val="1"/>
        <charset val="204"/>
      </rPr>
      <t xml:space="preserve"> ЗАТВЕРДЖЕНО </t>
    </r>
    <r>
      <rPr>
        <sz val="12"/>
        <color indexed="8"/>
        <rFont val="Times New Roman"/>
        <family val="1"/>
        <charset val="204"/>
      </rPr>
      <t xml:space="preserve">                        </t>
    </r>
  </si>
  <si>
    <t xml:space="preserve">          ________________ М. Журавчак</t>
  </si>
  <si>
    <t>ІНВЕСТИЦІЙНА    ПРОГРАМА</t>
  </si>
  <si>
    <t xml:space="preserve"> ТЕО  заміни  газового  пальника  на котельні  по вул.  Болехівській,27(розрахунки)</t>
  </si>
  <si>
    <t>11.3</t>
  </si>
  <si>
    <t xml:space="preserve"> ТЕО  заміни  газового  пальника  на котельні  по вул.  Вишневій,5 (розрахунки)</t>
  </si>
  <si>
    <t xml:space="preserve">                                                на  2023 р.</t>
  </si>
  <si>
    <t>№    з/п</t>
  </si>
  <si>
    <t>Розділ І.</t>
  </si>
  <si>
    <t>Пояснювальна записка, обґрунтування інвестиційних витрат, ТЕО необхідності та доцільності впровадження  заходів інвестиційної  програми КП «Стрийтеплоенерго» на 2023 рік</t>
  </si>
  <si>
    <t>Рішення  виконкому  Стрийської  міської  ради Львівської області</t>
  </si>
  <si>
    <t xml:space="preserve">    _______________ 2023 р.</t>
  </si>
  <si>
    <t>Фінансовий план використання  коштів  для  виконання  Інвестиційної програми на 2023 рік</t>
  </si>
  <si>
    <t>Реконструкція котельні по вул. Вишневій,5 в м. Стрий    із  заміною газового  пальника на котлі ВК-34 з адаптацією його  системи керування в загальну систему автоматизації та диспетчеризації</t>
  </si>
  <si>
    <t xml:space="preserve">                                      Головний  інженер          ___________________              Моцний В.М.</t>
  </si>
  <si>
    <t xml:space="preserve">В. Моцний </t>
  </si>
  <si>
    <t>3.  Відомість  робіт і матеріалів  для виконання  заходу Інвестиційної  програми  по реконструкції  котельні по вул. Вишневій,5 в м. Стрий із заміною газового  пальника  на котлі ВК-34 з адаптацією його системи  керування в загальну  систему  автоматизації та диспетчеризації  котельні</t>
  </si>
  <si>
    <t>2.  Відомість  робіт і матеріалів  для виконання  заходу Інвестиційної  програми  по реконструкції  котельні по вул. Болехівській,27 в м. Стрий із заміною газового  пальника  на котлі ВК-34 з адаптацією його системи  керування в загальну  систему  автоматизації та диспетчеризації  котельні</t>
  </si>
  <si>
    <t>Технічне переоснащення теплових мереж шляхом  заміни сталевих трубопроводів на попередньо-ізольовані труби  кот. Грабця,2 Ду 76</t>
  </si>
  <si>
    <t xml:space="preserve">1 котел,  2- а газові пальники, </t>
  </si>
  <si>
    <t>м/п</t>
  </si>
  <si>
    <t>Труба попередньоізольована Ø  76/140</t>
  </si>
  <si>
    <r>
      <t xml:space="preserve">Комплект ізостиків </t>
    </r>
    <r>
      <rPr>
        <sz val="12"/>
        <color indexed="8"/>
        <rFont val="Times New Roman"/>
        <family val="1"/>
        <charset val="204"/>
      </rPr>
      <t>Ø 76/140</t>
    </r>
  </si>
  <si>
    <t>Всього :</t>
  </si>
  <si>
    <t>4. Відомість матеріалів для   виконання заходу  Інвестиційної програми                                по  реконструкції теплових мереж      із заміною на попередньо-ізольовані труби       котельні по вул. Грабця,2</t>
  </si>
  <si>
    <t>Всього по інвестиційній  програмі:</t>
  </si>
  <si>
    <t>11.4</t>
  </si>
  <si>
    <t>76 м/п</t>
  </si>
  <si>
    <t xml:space="preserve"> ТЕО  переоснащення теплових мереж  шляхом заміни сталевих труб на попередньо ізольовані труби на кот. по вул. Грабця,2 (розрахунки)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</si>
</sst>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#,##0&quot;р.&quot;;[Red]\-#,##0&quot;р.&quot;"/>
    <numFmt numFmtId="165" formatCode="#,##0.00\ &quot;грн.&quot;;[Red]\-#,##0.00\ &quot;грн.&quot;"/>
    <numFmt numFmtId="166" formatCode="_-* #,##0.00\ &quot;грн.&quot;_-;\-* #,##0.00\ &quot;грн.&quot;_-;_-* &quot;-&quot;??\ &quot;грн.&quot;_-;_-@_-"/>
    <numFmt numFmtId="167" formatCode="_-* #,##0.00\ _г_р_н_._-;\-* #,##0.00\ _г_р_н_._-;_-* &quot;-&quot;??\ _г_р_н_._-;_-@_-"/>
    <numFmt numFmtId="168" formatCode="0.0"/>
    <numFmt numFmtId="169" formatCode="#,##0.0"/>
    <numFmt numFmtId="170" formatCode="0.000"/>
    <numFmt numFmtId="171" formatCode="#,##0.000"/>
    <numFmt numFmtId="172" formatCode="_-* #,##0.0\ _г_р_н_._-;\-* #,##0.0\ _г_р_н_._-;_-* &quot;-&quot;??\ _г_р_н_._-;_-@_-"/>
    <numFmt numFmtId="173" formatCode="#,##0.0000"/>
    <numFmt numFmtId="174" formatCode="0.0000"/>
    <numFmt numFmtId="175" formatCode="0.0%"/>
    <numFmt numFmtId="176" formatCode="#,##0.00000"/>
  </numFmts>
  <fonts count="10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"/>
      <family val="2"/>
      <charset val="204"/>
    </font>
    <font>
      <sz val="12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</font>
    <font>
      <b/>
      <u/>
      <sz val="14"/>
      <color indexed="8"/>
      <name val="Times New Roman"/>
      <family val="1"/>
      <charset val="204"/>
    </font>
    <font>
      <sz val="8"/>
      <name val="Arial"/>
      <family val="2"/>
      <charset val="204"/>
    </font>
    <font>
      <sz val="9"/>
      <color indexed="8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Arial Narrow"/>
      <family val="2"/>
      <charset val="204"/>
    </font>
    <font>
      <sz val="10"/>
      <name val="Arial Narrow"/>
      <family val="2"/>
      <charset val="204"/>
    </font>
    <font>
      <b/>
      <u/>
      <sz val="14"/>
      <name val="Arial Narrow"/>
      <family val="2"/>
      <charset val="204"/>
    </font>
    <font>
      <b/>
      <sz val="10"/>
      <name val="Arial Narrow"/>
      <family val="2"/>
      <charset val="204"/>
    </font>
    <font>
      <sz val="9"/>
      <name val="Arial Narrow"/>
      <family val="2"/>
      <charset val="204"/>
    </font>
    <font>
      <sz val="8"/>
      <name val="Arial Narrow"/>
      <family val="2"/>
      <charset val="204"/>
    </font>
    <font>
      <sz val="14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sz val="7"/>
      <name val="Arial Narrow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theme="1" tint="0.499984740745262"/>
      <name val="Times New Roman"/>
      <family val="1"/>
      <charset val="204"/>
    </font>
    <font>
      <b/>
      <sz val="9"/>
      <name val="Arial Narrow"/>
      <family val="2"/>
      <charset val="204"/>
    </font>
    <font>
      <b/>
      <i/>
      <sz val="8.5"/>
      <name val="Arial Narrow"/>
      <family val="2"/>
      <charset val="204"/>
    </font>
    <font>
      <sz val="8.5"/>
      <name val="Arial Narrow"/>
      <family val="2"/>
      <charset val="204"/>
    </font>
    <font>
      <b/>
      <sz val="10"/>
      <name val="Calibri"/>
      <family val="2"/>
      <charset val="204"/>
    </font>
    <font>
      <b/>
      <i/>
      <sz val="9"/>
      <name val="Times New Roman"/>
      <family val="1"/>
      <charset val="204"/>
    </font>
    <font>
      <b/>
      <sz val="8.5"/>
      <name val="Arial Narrow"/>
      <family val="2"/>
      <charset val="204"/>
    </font>
    <font>
      <b/>
      <i/>
      <sz val="10"/>
      <name val="Arial Narrow"/>
      <family val="2"/>
      <charset val="204"/>
    </font>
    <font>
      <i/>
      <sz val="10"/>
      <name val="Arial Narrow"/>
      <family val="2"/>
      <charset val="204"/>
    </font>
    <font>
      <b/>
      <sz val="8.5"/>
      <color rgb="FFFF0000"/>
      <name val="Arial Narrow"/>
      <family val="2"/>
      <charset val="204"/>
    </font>
    <font>
      <sz val="11"/>
      <color theme="1"/>
      <name val="Calibri"/>
      <family val="2"/>
      <scheme val="minor"/>
    </font>
    <font>
      <sz val="9"/>
      <color indexed="8"/>
      <name val="Arial Narrow"/>
      <family val="2"/>
      <charset val="204"/>
    </font>
    <font>
      <b/>
      <i/>
      <sz val="8"/>
      <name val="Arial Narrow"/>
      <family val="2"/>
      <charset val="204"/>
    </font>
    <font>
      <b/>
      <i/>
      <sz val="10"/>
      <color theme="2" tint="-0.749992370372631"/>
      <name val="Times New Roman"/>
      <family val="1"/>
      <charset val="204"/>
    </font>
    <font>
      <b/>
      <i/>
      <sz val="10"/>
      <color theme="3" tint="-0.249977111117893"/>
      <name val="Times New Roman"/>
      <family val="1"/>
      <charset val="204"/>
    </font>
    <font>
      <b/>
      <i/>
      <sz val="10"/>
      <color theme="2" tint="-0.89999084444715716"/>
      <name val="Times New Roman"/>
      <family val="1"/>
      <charset val="204"/>
    </font>
    <font>
      <b/>
      <i/>
      <sz val="10"/>
      <color theme="1" tint="0.14999847407452621"/>
      <name val="Times New Roman"/>
      <family val="1"/>
      <charset val="204"/>
    </font>
    <font>
      <sz val="13"/>
      <name val="Arial Narrow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indexed="8"/>
      <name val="Calibri"/>
      <family val="2"/>
    </font>
    <font>
      <u/>
      <sz val="12"/>
      <color indexed="8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8"/>
      <name val="Courier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  <font>
      <u/>
      <sz val="14"/>
      <name val="Arial Narrow"/>
      <family val="2"/>
      <charset val="204"/>
    </font>
    <font>
      <b/>
      <sz val="11"/>
      <color indexed="8"/>
      <name val="Times New Roman"/>
      <family val="1"/>
      <charset val="204"/>
    </font>
    <font>
      <sz val="13"/>
      <name val="Arial Cyr"/>
      <charset val="204"/>
    </font>
    <font>
      <b/>
      <sz val="11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5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166" fontId="1" fillId="0" borderId="0" applyFont="0" applyFill="0" applyBorder="0" applyAlignment="0" applyProtection="0"/>
    <xf numFmtId="0" fontId="26" fillId="4" borderId="0" applyNumberFormat="0" applyBorder="0" applyAlignment="0" applyProtection="0"/>
    <xf numFmtId="0" fontId="24" fillId="0" borderId="3" applyNumberFormat="0" applyFill="0" applyAlignment="0" applyProtection="0"/>
    <xf numFmtId="0" fontId="19" fillId="21" borderId="5" applyNumberFormat="0" applyAlignment="0" applyProtection="0"/>
    <xf numFmtId="0" fontId="20" fillId="0" borderId="0" applyNumberFormat="0" applyFill="0" applyBorder="0" applyAlignment="0" applyProtection="0"/>
    <xf numFmtId="0" fontId="17" fillId="20" borderId="1" applyNumberFormat="0" applyAlignment="0" applyProtection="0"/>
    <xf numFmtId="0" fontId="5" fillId="0" borderId="0"/>
    <xf numFmtId="0" fontId="27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27" fillId="0" borderId="0"/>
    <xf numFmtId="0" fontId="34" fillId="0" borderId="0"/>
    <xf numFmtId="0" fontId="18" fillId="0" borderId="4" applyNumberFormat="0" applyFill="0" applyAlignment="0" applyProtection="0"/>
    <xf numFmtId="0" fontId="22" fillId="3" borderId="0" applyNumberFormat="0" applyBorder="0" applyAlignment="0" applyProtection="0"/>
    <xf numFmtId="0" fontId="13" fillId="23" borderId="6" applyNumberFormat="0" applyFont="0" applyAlignment="0" applyProtection="0"/>
    <xf numFmtId="9" fontId="3" fillId="0" borderId="0" applyFont="0" applyFill="0" applyBorder="0" applyAlignment="0" applyProtection="0"/>
    <xf numFmtId="0" fontId="16" fillId="20" borderId="2" applyNumberFormat="0" applyAlignment="0" applyProtection="0"/>
    <xf numFmtId="0" fontId="21" fillId="22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4" fillId="0" borderId="0"/>
    <xf numFmtId="167" fontId="1" fillId="0" borderId="0" applyFont="0" applyFill="0" applyBorder="0" applyAlignment="0" applyProtection="0"/>
    <xf numFmtId="0" fontId="5" fillId="0" borderId="0"/>
  </cellStyleXfs>
  <cellXfs count="1151">
    <xf numFmtId="0" fontId="0" fillId="0" borderId="0" xfId="0"/>
    <xf numFmtId="0" fontId="6" fillId="24" borderId="7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vertical="center" wrapText="1"/>
    </xf>
    <xf numFmtId="0" fontId="4" fillId="24" borderId="0" xfId="0" applyFont="1" applyFill="1" applyAlignment="1">
      <alignment vertical="center"/>
    </xf>
    <xf numFmtId="0" fontId="4" fillId="24" borderId="0" xfId="0" applyFont="1" applyFill="1" applyBorder="1" applyAlignment="1">
      <alignment vertical="center"/>
    </xf>
    <xf numFmtId="0" fontId="6" fillId="24" borderId="7" xfId="0" applyFont="1" applyFill="1" applyBorder="1" applyAlignment="1">
      <alignment horizontal="center" vertical="center" wrapText="1"/>
    </xf>
    <xf numFmtId="0" fontId="6" fillId="24" borderId="7" xfId="19" applyFont="1" applyFill="1" applyBorder="1" applyAlignment="1" applyProtection="1">
      <alignment horizontal="center" vertical="center" wrapText="1"/>
      <protection locked="0"/>
    </xf>
    <xf numFmtId="0" fontId="4" fillId="24" borderId="0" xfId="0" applyFont="1" applyFill="1" applyBorder="1" applyAlignment="1">
      <alignment horizontal="center" vertical="center"/>
    </xf>
    <xf numFmtId="49" fontId="11" fillId="0" borderId="0" xfId="40" applyNumberFormat="1" applyFont="1" applyAlignment="1">
      <alignment horizontal="center" vertical="center"/>
    </xf>
    <xf numFmtId="171" fontId="11" fillId="0" borderId="0" xfId="40" applyNumberFormat="1" applyFont="1" applyAlignment="1">
      <alignment vertical="center"/>
    </xf>
    <xf numFmtId="0" fontId="34" fillId="0" borderId="0" xfId="40"/>
    <xf numFmtId="49" fontId="34" fillId="0" borderId="0" xfId="40" applyNumberFormat="1"/>
    <xf numFmtId="49" fontId="11" fillId="0" borderId="0" xfId="40" applyNumberFormat="1" applyFont="1" applyAlignment="1">
      <alignment horizontal="left" vertical="center" wrapText="1"/>
    </xf>
    <xf numFmtId="0" fontId="35" fillId="0" borderId="0" xfId="40" applyFont="1" applyAlignment="1">
      <alignment horizontal="left" vertical="center" indent="1"/>
    </xf>
    <xf numFmtId="0" fontId="35" fillId="0" borderId="0" xfId="40" applyFont="1" applyAlignment="1">
      <alignment horizontal="center" vertical="center"/>
    </xf>
    <xf numFmtId="0" fontId="11" fillId="0" borderId="0" xfId="40" applyFont="1" applyAlignment="1"/>
    <xf numFmtId="0" fontId="35" fillId="0" borderId="0" xfId="40" applyFont="1" applyAlignment="1">
      <alignment vertical="center"/>
    </xf>
    <xf numFmtId="171" fontId="11" fillId="0" borderId="0" xfId="40" applyNumberFormat="1" applyFont="1" applyAlignment="1">
      <alignment horizontal="center" vertical="center"/>
    </xf>
    <xf numFmtId="171" fontId="11" fillId="0" borderId="0" xfId="40" applyNumberFormat="1" applyFont="1" applyBorder="1" applyAlignment="1">
      <alignment horizontal="center" vertical="center"/>
    </xf>
    <xf numFmtId="3" fontId="6" fillId="0" borderId="7" xfId="40" applyNumberFormat="1" applyFont="1" applyBorder="1" applyAlignment="1">
      <alignment horizontal="center" vertical="center"/>
    </xf>
    <xf numFmtId="3" fontId="6" fillId="0" borderId="7" xfId="40" applyNumberFormat="1" applyFont="1" applyBorder="1" applyAlignment="1">
      <alignment horizontal="center" vertical="center" wrapText="1"/>
    </xf>
    <xf numFmtId="49" fontId="4" fillId="0" borderId="7" xfId="40" applyNumberFormat="1" applyFont="1" applyBorder="1" applyAlignment="1">
      <alignment horizontal="center" vertical="center"/>
    </xf>
    <xf numFmtId="0" fontId="36" fillId="0" borderId="8" xfId="40" applyFont="1" applyBorder="1" applyAlignment="1">
      <alignment horizontal="left" vertical="center"/>
    </xf>
    <xf numFmtId="3" fontId="4" fillId="0" borderId="9" xfId="40" applyNumberFormat="1" applyFont="1" applyBorder="1" applyAlignment="1">
      <alignment horizontal="center" vertical="center"/>
    </xf>
    <xf numFmtId="3" fontId="36" fillId="0" borderId="9" xfId="40" applyNumberFormat="1" applyFont="1" applyBorder="1" applyAlignment="1">
      <alignment horizontal="center" vertical="center"/>
    </xf>
    <xf numFmtId="0" fontId="4" fillId="0" borderId="7" xfId="40" applyFont="1" applyBorder="1" applyAlignment="1">
      <alignment horizontal="left" vertical="center" wrapText="1" indent="1"/>
    </xf>
    <xf numFmtId="0" fontId="4" fillId="0" borderId="7" xfId="40" applyFont="1" applyBorder="1" applyAlignment="1">
      <alignment horizontal="center" vertical="center" wrapText="1"/>
    </xf>
    <xf numFmtId="3" fontId="36" fillId="0" borderId="7" xfId="40" applyNumberFormat="1" applyFont="1" applyBorder="1" applyAlignment="1">
      <alignment horizontal="center" vertical="center"/>
    </xf>
    <xf numFmtId="49" fontId="4" fillId="0" borderId="7" xfId="40" applyNumberFormat="1" applyFont="1" applyBorder="1" applyAlignment="1">
      <alignment vertical="center"/>
    </xf>
    <xf numFmtId="3" fontId="4" fillId="0" borderId="7" xfId="40" applyNumberFormat="1" applyFont="1" applyBorder="1" applyAlignment="1">
      <alignment horizontal="center" vertical="center"/>
    </xf>
    <xf numFmtId="0" fontId="4" fillId="0" borderId="8" xfId="40" applyFont="1" applyBorder="1" applyAlignment="1">
      <alignment horizontal="left" vertical="center" wrapText="1" indent="1"/>
    </xf>
    <xf numFmtId="0" fontId="4" fillId="0" borderId="9" xfId="40" applyFont="1" applyBorder="1" applyAlignment="1">
      <alignment horizontal="center" vertical="center" wrapText="1"/>
    </xf>
    <xf numFmtId="0" fontId="36" fillId="0" borderId="8" xfId="40" applyFont="1" applyBorder="1" applyAlignment="1">
      <alignment horizontal="left" vertical="center" wrapText="1" indent="1"/>
    </xf>
    <xf numFmtId="0" fontId="4" fillId="0" borderId="7" xfId="40" applyFont="1" applyBorder="1" applyAlignment="1">
      <alignment vertical="center" wrapText="1"/>
    </xf>
    <xf numFmtId="49" fontId="4" fillId="0" borderId="7" xfId="40" applyNumberFormat="1" applyFont="1" applyBorder="1" applyAlignment="1">
      <alignment vertical="center" wrapText="1"/>
    </xf>
    <xf numFmtId="0" fontId="4" fillId="0" borderId="8" xfId="40" applyFont="1" applyBorder="1" applyAlignment="1">
      <alignment horizontal="left" vertical="center" indent="1"/>
    </xf>
    <xf numFmtId="49" fontId="4" fillId="0" borderId="0" xfId="40" applyNumberFormat="1" applyFont="1" applyBorder="1" applyAlignment="1">
      <alignment horizontal="center" vertical="center"/>
    </xf>
    <xf numFmtId="49" fontId="4" fillId="0" borderId="0" xfId="40" applyNumberFormat="1" applyFont="1" applyBorder="1" applyAlignment="1">
      <alignment horizontal="left" vertical="center" indent="4"/>
    </xf>
    <xf numFmtId="0" fontId="4" fillId="0" borderId="0" xfId="40" applyFont="1" applyBorder="1" applyAlignment="1">
      <alignment horizontal="center" vertical="center" wrapText="1"/>
    </xf>
    <xf numFmtId="3" fontId="36" fillId="0" borderId="0" xfId="40" applyNumberFormat="1" applyFont="1" applyBorder="1" applyAlignment="1">
      <alignment horizontal="center" vertical="center"/>
    </xf>
    <xf numFmtId="0" fontId="34" fillId="0" borderId="0" xfId="40" applyBorder="1"/>
    <xf numFmtId="0" fontId="4" fillId="0" borderId="0" xfId="40" applyFont="1" applyBorder="1" applyAlignment="1">
      <alignment horizontal="left" vertical="center" wrapText="1" indent="1"/>
    </xf>
    <xf numFmtId="0" fontId="36" fillId="0" borderId="8" xfId="40" applyFont="1" applyBorder="1" applyAlignment="1">
      <alignment horizontal="left" vertical="center" indent="1"/>
    </xf>
    <xf numFmtId="49" fontId="36" fillId="0" borderId="0" xfId="40" applyNumberFormat="1" applyFont="1" applyBorder="1" applyAlignment="1">
      <alignment horizontal="center" vertical="center"/>
    </xf>
    <xf numFmtId="0" fontId="36" fillId="0" borderId="0" xfId="40" applyFont="1" applyBorder="1" applyAlignment="1">
      <alignment horizontal="left" vertical="center" indent="1"/>
    </xf>
    <xf numFmtId="49" fontId="4" fillId="0" borderId="7" xfId="40" applyNumberFormat="1" applyFont="1" applyFill="1" applyBorder="1" applyAlignment="1">
      <alignment horizontal="center" vertical="center"/>
    </xf>
    <xf numFmtId="0" fontId="36" fillId="0" borderId="8" xfId="40" applyFont="1" applyFill="1" applyBorder="1" applyAlignment="1">
      <alignment horizontal="left" vertical="center" wrapText="1" indent="1"/>
    </xf>
    <xf numFmtId="0" fontId="4" fillId="0" borderId="9" xfId="40" applyFont="1" applyFill="1" applyBorder="1" applyAlignment="1">
      <alignment horizontal="center" vertical="center" wrapText="1"/>
    </xf>
    <xf numFmtId="3" fontId="36" fillId="0" borderId="9" xfId="40" applyNumberFormat="1" applyFont="1" applyFill="1" applyBorder="1" applyAlignment="1">
      <alignment horizontal="center" vertical="center"/>
    </xf>
    <xf numFmtId="0" fontId="4" fillId="0" borderId="7" xfId="40" applyFont="1" applyFill="1" applyBorder="1" applyAlignment="1">
      <alignment horizontal="left" vertical="center" wrapText="1" indent="1"/>
    </xf>
    <xf numFmtId="0" fontId="4" fillId="0" borderId="7" xfId="40" applyFont="1" applyFill="1" applyBorder="1" applyAlignment="1">
      <alignment horizontal="center" vertical="center" wrapText="1"/>
    </xf>
    <xf numFmtId="3" fontId="36" fillId="0" borderId="7" xfId="40" applyNumberFormat="1" applyFont="1" applyFill="1" applyBorder="1" applyAlignment="1">
      <alignment horizontal="center" vertical="center"/>
    </xf>
    <xf numFmtId="49" fontId="4" fillId="0" borderId="7" xfId="40" applyNumberFormat="1" applyFont="1" applyBorder="1" applyAlignment="1">
      <alignment horizontal="left" vertical="center" wrapText="1"/>
    </xf>
    <xf numFmtId="0" fontId="36" fillId="0" borderId="7" xfId="40" applyFont="1" applyBorder="1" applyAlignment="1">
      <alignment horizontal="left" vertical="center" indent="1"/>
    </xf>
    <xf numFmtId="0" fontId="36" fillId="0" borderId="7" xfId="40" applyFont="1" applyBorder="1" applyAlignment="1">
      <alignment horizontal="left" vertical="center" wrapText="1" indent="1"/>
    </xf>
    <xf numFmtId="0" fontId="36" fillId="0" borderId="0" xfId="40" applyFont="1" applyBorder="1" applyAlignment="1">
      <alignment horizontal="left" vertical="center" wrapText="1" indent="1"/>
    </xf>
    <xf numFmtId="0" fontId="10" fillId="0" borderId="0" xfId="40" applyFont="1" applyAlignment="1">
      <alignment horizontal="center" vertical="center"/>
    </xf>
    <xf numFmtId="0" fontId="37" fillId="0" borderId="0" xfId="40" applyFont="1"/>
    <xf numFmtId="49" fontId="32" fillId="0" borderId="0" xfId="40" applyNumberFormat="1" applyFont="1"/>
    <xf numFmtId="0" fontId="11" fillId="0" borderId="0" xfId="40" applyFont="1" applyBorder="1" applyAlignment="1"/>
    <xf numFmtId="0" fontId="35" fillId="0" borderId="0" xfId="40" applyFont="1" applyAlignment="1">
      <alignment horizontal="center"/>
    </xf>
    <xf numFmtId="0" fontId="10" fillId="0" borderId="0" xfId="40" applyFont="1" applyBorder="1" applyAlignment="1">
      <alignment horizontal="center" vertical="center"/>
    </xf>
    <xf numFmtId="0" fontId="34" fillId="0" borderId="10" xfId="40" applyBorder="1"/>
    <xf numFmtId="0" fontId="27" fillId="0" borderId="0" xfId="39"/>
    <xf numFmtId="0" fontId="7" fillId="0" borderId="0" xfId="39" applyFont="1" applyAlignment="1">
      <alignment horizontal="center" vertical="center" wrapText="1"/>
    </xf>
    <xf numFmtId="0" fontId="12" fillId="0" borderId="0" xfId="39" applyFont="1" applyAlignment="1">
      <alignment vertical="top" wrapText="1"/>
    </xf>
    <xf numFmtId="0" fontId="12" fillId="0" borderId="0" xfId="39" applyFont="1"/>
    <xf numFmtId="0" fontId="28" fillId="0" borderId="0" xfId="39" applyFont="1"/>
    <xf numFmtId="0" fontId="7" fillId="0" borderId="0" xfId="39" applyFont="1" applyAlignment="1">
      <alignment horizontal="left"/>
    </xf>
    <xf numFmtId="0" fontId="7" fillId="0" borderId="0" xfId="39" applyFont="1" applyAlignment="1"/>
    <xf numFmtId="0" fontId="38" fillId="0" borderId="0" xfId="39" applyFont="1" applyAlignment="1"/>
    <xf numFmtId="169" fontId="36" fillId="0" borderId="7" xfId="40" applyNumberFormat="1" applyFont="1" applyBorder="1" applyAlignment="1">
      <alignment horizontal="center" vertical="center"/>
    </xf>
    <xf numFmtId="171" fontId="36" fillId="0" borderId="7" xfId="40" applyNumberFormat="1" applyFont="1" applyBorder="1" applyAlignment="1">
      <alignment horizontal="center" vertical="center"/>
    </xf>
    <xf numFmtId="171" fontId="34" fillId="0" borderId="0" xfId="40" applyNumberFormat="1"/>
    <xf numFmtId="171" fontId="36" fillId="0" borderId="7" xfId="40" applyNumberFormat="1" applyFont="1" applyBorder="1" applyAlignment="1">
      <alignment horizontal="center"/>
    </xf>
    <xf numFmtId="0" fontId="36" fillId="0" borderId="9" xfId="40" applyFont="1" applyBorder="1" applyAlignment="1">
      <alignment horizontal="center"/>
    </xf>
    <xf numFmtId="4" fontId="36" fillId="0" borderId="7" xfId="40" applyNumberFormat="1" applyFont="1" applyBorder="1" applyAlignment="1">
      <alignment horizontal="center" vertical="center"/>
    </xf>
    <xf numFmtId="171" fontId="8" fillId="0" borderId="0" xfId="40" applyNumberFormat="1" applyFont="1" applyAlignment="1">
      <alignment vertical="center" wrapText="1"/>
    </xf>
    <xf numFmtId="0" fontId="9" fillId="24" borderId="7" xfId="0" applyFont="1" applyFill="1" applyBorder="1" applyAlignment="1">
      <alignment horizontal="center" vertical="center"/>
    </xf>
    <xf numFmtId="0" fontId="11" fillId="24" borderId="0" xfId="0" applyFont="1" applyFill="1" applyBorder="1" applyAlignment="1">
      <alignment vertical="center"/>
    </xf>
    <xf numFmtId="0" fontId="11" fillId="24" borderId="0" xfId="0" applyFont="1" applyFill="1" applyAlignment="1">
      <alignment vertical="center"/>
    </xf>
    <xf numFmtId="16" fontId="11" fillId="24" borderId="7" xfId="0" applyNumberFormat="1" applyFont="1" applyFill="1" applyBorder="1" applyAlignment="1">
      <alignment horizontal="center" vertical="center"/>
    </xf>
    <xf numFmtId="0" fontId="11" fillId="24" borderId="7" xfId="0" applyFont="1" applyFill="1" applyBorder="1" applyAlignment="1">
      <alignment horizontal="center" vertical="center" wrapText="1"/>
    </xf>
    <xf numFmtId="0" fontId="9" fillId="24" borderId="0" xfId="0" applyFont="1" applyFill="1" applyBorder="1" applyAlignment="1">
      <alignment vertical="center"/>
    </xf>
    <xf numFmtId="14" fontId="11" fillId="24" borderId="7" xfId="0" applyNumberFormat="1" applyFont="1" applyFill="1" applyBorder="1" applyAlignment="1">
      <alignment horizontal="center" vertical="center"/>
    </xf>
    <xf numFmtId="2" fontId="11" fillId="24" borderId="7" xfId="0" applyNumberFormat="1" applyFont="1" applyFill="1" applyBorder="1" applyAlignment="1">
      <alignment horizontal="center" vertical="center"/>
    </xf>
    <xf numFmtId="0" fontId="11" fillId="24" borderId="0" xfId="0" applyFont="1" applyFill="1" applyBorder="1" applyAlignment="1">
      <alignment horizontal="center" vertical="center"/>
    </xf>
    <xf numFmtId="2" fontId="9" fillId="24" borderId="7" xfId="0" applyNumberFormat="1" applyFont="1" applyFill="1" applyBorder="1" applyAlignment="1">
      <alignment horizontal="center" vertical="center"/>
    </xf>
    <xf numFmtId="14" fontId="11" fillId="24" borderId="7" xfId="0" applyNumberFormat="1" applyFont="1" applyFill="1" applyBorder="1" applyAlignment="1">
      <alignment horizontal="center" vertical="center" wrapText="1"/>
    </xf>
    <xf numFmtId="0" fontId="11" fillId="24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9" fillId="24" borderId="7" xfId="0" applyFont="1" applyFill="1" applyBorder="1" applyAlignment="1">
      <alignment horizontal="center" vertical="center" wrapText="1"/>
    </xf>
    <xf numFmtId="0" fontId="9" fillId="24" borderId="0" xfId="0" applyFont="1" applyFill="1" applyBorder="1" applyAlignment="1">
      <alignment horizontal="center" vertical="center"/>
    </xf>
    <xf numFmtId="0" fontId="11" fillId="24" borderId="0" xfId="0" applyFont="1" applyFill="1" applyBorder="1" applyAlignment="1">
      <alignment horizontal="left" vertical="center"/>
    </xf>
    <xf numFmtId="0" fontId="11" fillId="24" borderId="0" xfId="0" applyFont="1" applyFill="1" applyAlignment="1">
      <alignment horizontal="center" vertical="center"/>
    </xf>
    <xf numFmtId="0" fontId="11" fillId="24" borderId="0" xfId="0" applyFont="1" applyFill="1" applyAlignment="1">
      <alignment horizontal="left" vertical="center"/>
    </xf>
    <xf numFmtId="0" fontId="11" fillId="24" borderId="0" xfId="0" applyFont="1" applyFill="1" applyAlignment="1">
      <alignment vertical="center" wrapText="1"/>
    </xf>
    <xf numFmtId="0" fontId="45" fillId="24" borderId="0" xfId="0" applyFont="1" applyFill="1" applyBorder="1" applyAlignment="1">
      <alignment vertical="center"/>
    </xf>
    <xf numFmtId="0" fontId="45" fillId="24" borderId="0" xfId="0" applyFont="1" applyFill="1" applyAlignment="1">
      <alignment vertical="center"/>
    </xf>
    <xf numFmtId="0" fontId="9" fillId="24" borderId="0" xfId="0" applyFont="1" applyFill="1" applyBorder="1" applyAlignment="1">
      <alignment horizontal="center" vertical="center" wrapText="1"/>
    </xf>
    <xf numFmtId="2" fontId="9" fillId="24" borderId="0" xfId="0" applyNumberFormat="1" applyFont="1" applyFill="1" applyBorder="1" applyAlignment="1">
      <alignment horizontal="center" vertical="center"/>
    </xf>
    <xf numFmtId="0" fontId="36" fillId="0" borderId="7" xfId="40" applyFont="1" applyBorder="1" applyAlignment="1">
      <alignment horizontal="center"/>
    </xf>
    <xf numFmtId="171" fontId="46" fillId="0" borderId="0" xfId="40" applyNumberFormat="1" applyFont="1" applyAlignment="1">
      <alignment vertical="center" wrapText="1"/>
    </xf>
    <xf numFmtId="0" fontId="47" fillId="0" borderId="0" xfId="40" applyFont="1"/>
    <xf numFmtId="3" fontId="6" fillId="0" borderId="0" xfId="40" applyNumberFormat="1" applyFont="1" applyBorder="1" applyAlignment="1">
      <alignment horizontal="center" vertical="center"/>
    </xf>
    <xf numFmtId="0" fontId="48" fillId="0" borderId="0" xfId="40" applyFont="1" applyAlignment="1">
      <alignment horizontal="center" vertical="center"/>
    </xf>
    <xf numFmtId="0" fontId="48" fillId="0" borderId="0" xfId="40" applyFont="1" applyAlignment="1">
      <alignment horizontal="center"/>
    </xf>
    <xf numFmtId="0" fontId="9" fillId="0" borderId="0" xfId="40" applyFont="1" applyAlignment="1"/>
    <xf numFmtId="0" fontId="10" fillId="0" borderId="0" xfId="40" applyFont="1" applyAlignment="1">
      <alignment horizontal="center"/>
    </xf>
    <xf numFmtId="0" fontId="9" fillId="24" borderId="0" xfId="0" applyFont="1" applyFill="1" applyBorder="1" applyAlignment="1">
      <alignment horizontal="center"/>
    </xf>
    <xf numFmtId="0" fontId="11" fillId="24" borderId="0" xfId="0" applyFont="1" applyFill="1" applyBorder="1" applyAlignment="1"/>
    <xf numFmtId="0" fontId="11" fillId="24" borderId="0" xfId="0" applyFont="1" applyFill="1" applyAlignment="1"/>
    <xf numFmtId="0" fontId="34" fillId="0" borderId="0" xfId="40" applyFont="1"/>
    <xf numFmtId="0" fontId="4" fillId="0" borderId="0" xfId="40" applyFont="1"/>
    <xf numFmtId="0" fontId="4" fillId="0" borderId="11" xfId="40" applyFont="1" applyBorder="1" applyAlignment="1"/>
    <xf numFmtId="0" fontId="49" fillId="0" borderId="7" xfId="40" applyFont="1" applyBorder="1" applyAlignment="1">
      <alignment horizontal="center"/>
    </xf>
    <xf numFmtId="0" fontId="4" fillId="0" borderId="0" xfId="40" applyFont="1" applyBorder="1"/>
    <xf numFmtId="0" fontId="4" fillId="0" borderId="11" xfId="40" applyFont="1" applyBorder="1"/>
    <xf numFmtId="0" fontId="49" fillId="0" borderId="11" xfId="40" applyFont="1" applyFill="1" applyBorder="1" applyAlignment="1">
      <alignment horizontal="center"/>
    </xf>
    <xf numFmtId="0" fontId="49" fillId="0" borderId="7" xfId="40" applyFont="1" applyFill="1" applyBorder="1" applyAlignment="1">
      <alignment horizontal="center"/>
    </xf>
    <xf numFmtId="0" fontId="49" fillId="0" borderId="11" xfId="40" applyFont="1" applyBorder="1" applyAlignment="1">
      <alignment horizontal="center"/>
    </xf>
    <xf numFmtId="170" fontId="49" fillId="0" borderId="7" xfId="40" applyNumberFormat="1" applyFont="1" applyBorder="1" applyAlignment="1">
      <alignment horizontal="center"/>
    </xf>
    <xf numFmtId="170" fontId="36" fillId="0" borderId="7" xfId="40" applyNumberFormat="1" applyFont="1" applyBorder="1" applyAlignment="1">
      <alignment horizontal="center"/>
    </xf>
    <xf numFmtId="0" fontId="11" fillId="24" borderId="7" xfId="0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51" fillId="0" borderId="0" xfId="0" applyFont="1" applyFill="1" applyAlignment="1">
      <alignment vertical="center"/>
    </xf>
    <xf numFmtId="0" fontId="51" fillId="0" borderId="0" xfId="0" applyFont="1" applyFill="1" applyAlignment="1">
      <alignment horizontal="center" vertical="center" wrapText="1"/>
    </xf>
    <xf numFmtId="0" fontId="51" fillId="0" borderId="0" xfId="0" applyFont="1" applyAlignment="1">
      <alignment vertical="justify" wrapText="1"/>
    </xf>
    <xf numFmtId="0" fontId="51" fillId="0" borderId="0" xfId="0" applyFont="1" applyAlignment="1">
      <alignment horizontal="center" vertical="justify" wrapText="1"/>
    </xf>
    <xf numFmtId="0" fontId="55" fillId="0" borderId="0" xfId="0" applyFont="1" applyAlignment="1">
      <alignment horizontal="center" vertical="justify" wrapText="1"/>
    </xf>
    <xf numFmtId="0" fontId="55" fillId="0" borderId="0" xfId="0" applyFont="1" applyBorder="1" applyAlignment="1">
      <alignment vertical="center"/>
    </xf>
    <xf numFmtId="0" fontId="55" fillId="0" borderId="0" xfId="0" applyFont="1" applyFill="1" applyAlignment="1">
      <alignment vertical="center"/>
    </xf>
    <xf numFmtId="0" fontId="54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16" fontId="57" fillId="0" borderId="7" xfId="0" applyNumberFormat="1" applyFont="1" applyBorder="1" applyAlignment="1">
      <alignment horizontal="center" vertical="center"/>
    </xf>
    <xf numFmtId="14" fontId="57" fillId="0" borderId="7" xfId="0" applyNumberFormat="1" applyFont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57" fillId="0" borderId="0" xfId="0" applyFont="1" applyFill="1" applyAlignment="1">
      <alignment horizontal="center" vertical="center" wrapText="1"/>
    </xf>
    <xf numFmtId="0" fontId="57" fillId="0" borderId="0" xfId="0" applyFont="1" applyAlignment="1">
      <alignment vertical="justify" wrapText="1"/>
    </xf>
    <xf numFmtId="0" fontId="51" fillId="0" borderId="0" xfId="0" applyFont="1" applyFill="1" applyAlignment="1">
      <alignment wrapText="1"/>
    </xf>
    <xf numFmtId="0" fontId="54" fillId="0" borderId="0" xfId="0" applyFont="1" applyAlignment="1">
      <alignment horizontal="left" vertical="justify" wrapText="1"/>
    </xf>
    <xf numFmtId="0" fontId="54" fillId="0" borderId="0" xfId="0" applyFont="1" applyAlignment="1">
      <alignment horizontal="center" vertical="justify" wrapText="1"/>
    </xf>
    <xf numFmtId="0" fontId="56" fillId="0" borderId="0" xfId="0" applyFont="1" applyFill="1" applyAlignment="1">
      <alignment horizontal="center" vertical="center" wrapText="1"/>
    </xf>
    <xf numFmtId="0" fontId="56" fillId="0" borderId="0" xfId="0" applyFont="1" applyAlignment="1">
      <alignment vertical="justify" wrapText="1"/>
    </xf>
    <xf numFmtId="0" fontId="51" fillId="0" borderId="7" xfId="0" applyFont="1" applyBorder="1" applyAlignment="1">
      <alignment horizontal="center" vertical="center" wrapText="1"/>
    </xf>
    <xf numFmtId="0" fontId="63" fillId="0" borderId="7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8" fontId="55" fillId="0" borderId="0" xfId="0" applyNumberFormat="1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62" fillId="0" borderId="0" xfId="0" applyFont="1" applyFill="1" applyAlignment="1">
      <alignment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Fill="1" applyAlignment="1">
      <alignment wrapText="1"/>
    </xf>
    <xf numFmtId="167" fontId="55" fillId="0" borderId="0" xfId="49" applyFont="1" applyAlignment="1">
      <alignment vertical="center"/>
    </xf>
    <xf numFmtId="168" fontId="53" fillId="0" borderId="0" xfId="0" applyNumberFormat="1" applyFont="1" applyBorder="1" applyAlignment="1">
      <alignment horizontal="center" vertical="center"/>
    </xf>
    <xf numFmtId="167" fontId="62" fillId="0" borderId="0" xfId="49" applyFont="1" applyAlignment="1">
      <alignment vertical="center"/>
    </xf>
    <xf numFmtId="172" fontId="54" fillId="0" borderId="0" xfId="49" applyNumberFormat="1" applyFont="1" applyAlignment="1">
      <alignment vertical="center"/>
    </xf>
    <xf numFmtId="167" fontId="51" fillId="0" borderId="0" xfId="49" applyFont="1" applyAlignment="1">
      <alignment vertical="center"/>
    </xf>
    <xf numFmtId="0" fontId="62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justify" wrapText="1"/>
    </xf>
    <xf numFmtId="0" fontId="56" fillId="0" borderId="0" xfId="0" applyFont="1" applyAlignment="1">
      <alignment horizontal="center" vertical="distributed" wrapText="1"/>
    </xf>
    <xf numFmtId="0" fontId="56" fillId="0" borderId="0" xfId="0" applyFont="1" applyFill="1" applyAlignment="1">
      <alignment horizontal="center" wrapText="1"/>
    </xf>
    <xf numFmtId="4" fontId="36" fillId="0" borderId="7" xfId="0" applyNumberFormat="1" applyFont="1" applyFill="1" applyBorder="1" applyAlignment="1">
      <alignment horizontal="center" vertical="center"/>
    </xf>
    <xf numFmtId="171" fontId="36" fillId="0" borderId="7" xfId="0" applyNumberFormat="1" applyFont="1" applyFill="1" applyBorder="1" applyAlignment="1">
      <alignment horizontal="center" vertical="center"/>
    </xf>
    <xf numFmtId="3" fontId="36" fillId="0" borderId="9" xfId="40" applyNumberFormat="1" applyFont="1" applyBorder="1" applyAlignment="1">
      <alignment horizontal="right" vertical="center"/>
    </xf>
    <xf numFmtId="0" fontId="49" fillId="0" borderId="0" xfId="40" applyFont="1" applyBorder="1"/>
    <xf numFmtId="0" fontId="49" fillId="0" borderId="11" xfId="40" applyFont="1" applyBorder="1"/>
    <xf numFmtId="1" fontId="49" fillId="0" borderId="7" xfId="40" applyNumberFormat="1" applyFont="1" applyBorder="1" applyAlignment="1">
      <alignment horizontal="center"/>
    </xf>
    <xf numFmtId="0" fontId="49" fillId="0" borderId="7" xfId="40" applyFont="1" applyFill="1" applyBorder="1" applyAlignment="1">
      <alignment horizontal="center" vertical="center"/>
    </xf>
    <xf numFmtId="0" fontId="49" fillId="0" borderId="7" xfId="40" applyFont="1" applyBorder="1" applyAlignment="1">
      <alignment horizontal="center" vertical="center"/>
    </xf>
    <xf numFmtId="0" fontId="4" fillId="0" borderId="11" xfId="40" applyFont="1" applyBorder="1" applyAlignment="1">
      <alignment horizontal="center" vertical="center"/>
    </xf>
    <xf numFmtId="0" fontId="49" fillId="0" borderId="11" xfId="40" applyFont="1" applyBorder="1" applyAlignment="1">
      <alignment horizontal="center" vertical="center"/>
    </xf>
    <xf numFmtId="0" fontId="36" fillId="0" borderId="7" xfId="40" applyFont="1" applyBorder="1" applyAlignment="1">
      <alignment horizontal="center" vertical="center"/>
    </xf>
    <xf numFmtId="0" fontId="10" fillId="0" borderId="0" xfId="40" applyFont="1"/>
    <xf numFmtId="49" fontId="10" fillId="0" borderId="0" xfId="40" applyNumberFormat="1" applyFont="1"/>
    <xf numFmtId="0" fontId="10" fillId="0" borderId="0" xfId="40" applyFont="1" applyAlignment="1">
      <alignment horizontal="left" vertical="center" indent="1"/>
    </xf>
    <xf numFmtId="0" fontId="10" fillId="0" borderId="0" xfId="40" applyFont="1" applyAlignment="1">
      <alignment horizontal="left" vertical="center" wrapText="1"/>
    </xf>
    <xf numFmtId="171" fontId="64" fillId="0" borderId="0" xfId="40" applyNumberFormat="1" applyFont="1" applyAlignment="1">
      <alignment vertical="center" wrapText="1"/>
    </xf>
    <xf numFmtId="0" fontId="65" fillId="0" borderId="7" xfId="0" applyFont="1" applyBorder="1" applyAlignment="1">
      <alignment horizontal="center" vertical="center"/>
    </xf>
    <xf numFmtId="16" fontId="54" fillId="0" borderId="7" xfId="0" applyNumberFormat="1" applyFont="1" applyBorder="1" applyAlignment="1">
      <alignment horizontal="center" vertical="center"/>
    </xf>
    <xf numFmtId="0" fontId="57" fillId="0" borderId="0" xfId="0" applyFont="1" applyAlignment="1">
      <alignment vertical="distributed" wrapText="1"/>
    </xf>
    <xf numFmtId="0" fontId="57" fillId="0" borderId="0" xfId="0" applyFont="1" applyFill="1" applyAlignment="1">
      <alignment wrapText="1"/>
    </xf>
    <xf numFmtId="0" fontId="66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0" fontId="67" fillId="0" borderId="13" xfId="0" applyFont="1" applyFill="1" applyBorder="1" applyAlignment="1">
      <alignment horizontal="center" vertical="center" wrapText="1"/>
    </xf>
    <xf numFmtId="0" fontId="67" fillId="0" borderId="12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9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16" fontId="4" fillId="0" borderId="7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" fontId="4" fillId="24" borderId="7" xfId="33" applyNumberFormat="1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4" fontId="4" fillId="26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3" fontId="4" fillId="24" borderId="7" xfId="33" applyNumberFormat="1" applyFont="1" applyFill="1" applyBorder="1" applyAlignment="1">
      <alignment horizontal="center" wrapText="1"/>
    </xf>
    <xf numFmtId="0" fontId="6" fillId="0" borderId="7" xfId="0" applyFont="1" applyBorder="1" applyAlignment="1"/>
    <xf numFmtId="0" fontId="4" fillId="26" borderId="7" xfId="0" applyFont="1" applyFill="1" applyBorder="1" applyAlignment="1">
      <alignment horizontal="center"/>
    </xf>
    <xf numFmtId="0" fontId="4" fillId="26" borderId="7" xfId="0" applyFont="1" applyFill="1" applyBorder="1" applyAlignment="1"/>
    <xf numFmtId="16" fontId="4" fillId="0" borderId="7" xfId="0" applyNumberFormat="1" applyFont="1" applyFill="1" applyBorder="1" applyAlignment="1">
      <alignment horizontal="center"/>
    </xf>
    <xf numFmtId="2" fontId="8" fillId="0" borderId="7" xfId="0" applyNumberFormat="1" applyFont="1" applyBorder="1" applyAlignment="1">
      <alignment wrapText="1"/>
    </xf>
    <xf numFmtId="2" fontId="4" fillId="0" borderId="7" xfId="0" applyNumberFormat="1" applyFont="1" applyBorder="1" applyAlignment="1">
      <alignment horizontal="center" vertical="center" wrapText="1"/>
    </xf>
    <xf numFmtId="4" fontId="4" fillId="26" borderId="7" xfId="0" applyNumberFormat="1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6" fillId="26" borderId="7" xfId="0" applyNumberFormat="1" applyFont="1" applyFill="1" applyBorder="1" applyAlignment="1">
      <alignment horizontal="center"/>
    </xf>
    <xf numFmtId="4" fontId="6" fillId="26" borderId="7" xfId="0" applyNumberFormat="1" applyFont="1" applyFill="1" applyBorder="1" applyAlignment="1">
      <alignment horizontal="center" vertical="center"/>
    </xf>
    <xf numFmtId="0" fontId="6" fillId="0" borderId="0" xfId="0" applyFont="1" applyFill="1"/>
    <xf numFmtId="4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0" fontId="4" fillId="0" borderId="7" xfId="0" applyFont="1" applyBorder="1"/>
    <xf numFmtId="0" fontId="4" fillId="26" borderId="7" xfId="0" applyFont="1" applyFill="1" applyBorder="1"/>
    <xf numFmtId="0" fontId="4" fillId="0" borderId="0" xfId="0" applyFont="1"/>
    <xf numFmtId="0" fontId="4" fillId="0" borderId="7" xfId="0" applyFont="1" applyBorder="1" applyAlignment="1"/>
    <xf numFmtId="0" fontId="6" fillId="0" borderId="0" xfId="0" applyFont="1"/>
    <xf numFmtId="16" fontId="10" fillId="0" borderId="7" xfId="0" applyNumberFormat="1" applyFont="1" applyBorder="1" applyAlignment="1">
      <alignment horizontal="center"/>
    </xf>
    <xf numFmtId="0" fontId="10" fillId="0" borderId="7" xfId="0" applyFont="1" applyBorder="1"/>
    <xf numFmtId="0" fontId="10" fillId="0" borderId="0" xfId="0" applyFont="1"/>
    <xf numFmtId="14" fontId="4" fillId="0" borderId="7" xfId="0" applyNumberFormat="1" applyFont="1" applyFill="1" applyBorder="1" applyAlignment="1">
      <alignment horizontal="center" vertical="center" wrapText="1"/>
    </xf>
    <xf numFmtId="3" fontId="4" fillId="24" borderId="7" xfId="33" applyNumberFormat="1" applyFont="1" applyFill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/>
    </xf>
    <xf numFmtId="0" fontId="4" fillId="26" borderId="7" xfId="0" applyFont="1" applyFill="1" applyBorder="1" applyAlignment="1">
      <alignment vertical="center"/>
    </xf>
    <xf numFmtId="0" fontId="4" fillId="26" borderId="7" xfId="0" applyFont="1" applyFill="1" applyBorder="1" applyAlignment="1">
      <alignment horizontal="center" vertical="center"/>
    </xf>
    <xf numFmtId="2" fontId="8" fillId="0" borderId="7" xfId="0" applyNumberFormat="1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left" vertical="center" wrapText="1"/>
    </xf>
    <xf numFmtId="4" fontId="6" fillId="27" borderId="7" xfId="0" applyNumberFormat="1" applyFont="1" applyFill="1" applyBorder="1" applyAlignment="1">
      <alignment horizontal="center" vertical="center"/>
    </xf>
    <xf numFmtId="3" fontId="4" fillId="26" borderId="7" xfId="33" applyNumberFormat="1" applyFont="1" applyFill="1" applyBorder="1" applyAlignment="1">
      <alignment horizontal="center" wrapText="1"/>
    </xf>
    <xf numFmtId="4" fontId="4" fillId="26" borderId="8" xfId="0" applyNumberFormat="1" applyFont="1" applyFill="1" applyBorder="1" applyAlignment="1"/>
    <xf numFmtId="4" fontId="4" fillId="26" borderId="9" xfId="0" applyNumberFormat="1" applyFont="1" applyFill="1" applyBorder="1" applyAlignment="1"/>
    <xf numFmtId="4" fontId="4" fillId="26" borderId="11" xfId="0" applyNumberFormat="1" applyFont="1" applyFill="1" applyBorder="1" applyAlignment="1"/>
    <xf numFmtId="0" fontId="6" fillId="0" borderId="7" xfId="0" applyFont="1" applyFill="1" applyBorder="1" applyAlignment="1">
      <alignment horizontal="center"/>
    </xf>
    <xf numFmtId="3" fontId="4" fillId="0" borderId="7" xfId="33" applyNumberFormat="1" applyFont="1" applyFill="1" applyBorder="1" applyAlignment="1">
      <alignment horizontal="center" wrapText="1"/>
    </xf>
    <xf numFmtId="0" fontId="6" fillId="0" borderId="7" xfId="0" applyFont="1" applyFill="1" applyBorder="1" applyAlignment="1"/>
    <xf numFmtId="0" fontId="4" fillId="0" borderId="7" xfId="0" applyFont="1" applyFill="1" applyBorder="1"/>
    <xf numFmtId="0" fontId="4" fillId="0" borderId="7" xfId="0" applyFont="1" applyFill="1" applyBorder="1" applyAlignment="1">
      <alignment horizontal="center"/>
    </xf>
    <xf numFmtId="14" fontId="4" fillId="0" borderId="7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69" fillId="0" borderId="7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vertical="center" wrapText="1"/>
    </xf>
    <xf numFmtId="0" fontId="67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 wrapText="1"/>
    </xf>
    <xf numFmtId="14" fontId="67" fillId="0" borderId="7" xfId="0" applyNumberFormat="1" applyFont="1" applyBorder="1" applyAlignment="1">
      <alignment horizontal="center" vertical="center"/>
    </xf>
    <xf numFmtId="0" fontId="67" fillId="0" borderId="0" xfId="0" applyFont="1" applyFill="1" applyAlignment="1">
      <alignment vertical="center"/>
    </xf>
    <xf numFmtId="4" fontId="67" fillId="0" borderId="7" xfId="0" applyNumberFormat="1" applyFont="1" applyBorder="1" applyAlignment="1">
      <alignment horizontal="center" vertical="center"/>
    </xf>
    <xf numFmtId="4" fontId="67" fillId="24" borderId="7" xfId="33" applyNumberFormat="1" applyFont="1" applyFill="1" applyBorder="1" applyAlignment="1">
      <alignment horizontal="center" vertical="center" wrapText="1"/>
    </xf>
    <xf numFmtId="2" fontId="67" fillId="0" borderId="7" xfId="0" applyNumberFormat="1" applyFont="1" applyBorder="1" applyAlignment="1">
      <alignment horizontal="center" vertical="center"/>
    </xf>
    <xf numFmtId="1" fontId="67" fillId="0" borderId="7" xfId="0" applyNumberFormat="1" applyFont="1" applyBorder="1" applyAlignment="1">
      <alignment horizontal="center" vertical="center"/>
    </xf>
    <xf numFmtId="168" fontId="67" fillId="0" borderId="7" xfId="0" applyNumberFormat="1" applyFont="1" applyBorder="1" applyAlignment="1">
      <alignment horizontal="center" vertical="center" wrapText="1"/>
    </xf>
    <xf numFmtId="0" fontId="70" fillId="0" borderId="7" xfId="0" applyFont="1" applyBorder="1" applyAlignment="1">
      <alignment horizontal="center" vertical="center"/>
    </xf>
    <xf numFmtId="2" fontId="67" fillId="24" borderId="7" xfId="33" applyNumberFormat="1" applyFont="1" applyFill="1" applyBorder="1" applyAlignment="1">
      <alignment horizontal="center" vertical="center" wrapText="1"/>
    </xf>
    <xf numFmtId="2" fontId="70" fillId="0" borderId="7" xfId="0" applyNumberFormat="1" applyFont="1" applyBorder="1" applyAlignment="1">
      <alignment horizontal="center" vertical="center"/>
    </xf>
    <xf numFmtId="0" fontId="70" fillId="0" borderId="7" xfId="0" applyFont="1" applyBorder="1" applyAlignment="1">
      <alignment vertical="center"/>
    </xf>
    <xf numFmtId="16" fontId="67" fillId="0" borderId="7" xfId="0" applyNumberFormat="1" applyFont="1" applyBorder="1" applyAlignment="1">
      <alignment horizontal="center" vertical="center"/>
    </xf>
    <xf numFmtId="2" fontId="67" fillId="0" borderId="7" xfId="0" applyNumberFormat="1" applyFont="1" applyBorder="1" applyAlignment="1">
      <alignment vertical="center" wrapText="1"/>
    </xf>
    <xf numFmtId="14" fontId="67" fillId="0" borderId="7" xfId="0" applyNumberFormat="1" applyFont="1" applyFill="1" applyBorder="1" applyAlignment="1">
      <alignment horizontal="center" vertical="center" wrapText="1"/>
    </xf>
    <xf numFmtId="169" fontId="70" fillId="0" borderId="7" xfId="0" applyNumberFormat="1" applyFont="1" applyBorder="1" applyAlignment="1">
      <alignment horizontal="center" vertical="center"/>
    </xf>
    <xf numFmtId="3" fontId="67" fillId="24" borderId="7" xfId="33" applyNumberFormat="1" applyFont="1" applyFill="1" applyBorder="1" applyAlignment="1">
      <alignment horizontal="center" vertical="center" wrapText="1"/>
    </xf>
    <xf numFmtId="0" fontId="66" fillId="0" borderId="7" xfId="0" applyFont="1" applyBorder="1" applyAlignment="1">
      <alignment horizontal="center" vertical="center"/>
    </xf>
    <xf numFmtId="0" fontId="67" fillId="0" borderId="7" xfId="0" applyFont="1" applyBorder="1" applyAlignment="1">
      <alignment vertical="center"/>
    </xf>
    <xf numFmtId="4" fontId="70" fillId="0" borderId="7" xfId="0" applyNumberFormat="1" applyFont="1" applyBorder="1" applyAlignment="1">
      <alignment horizontal="center" vertical="center"/>
    </xf>
    <xf numFmtId="14" fontId="67" fillId="0" borderId="7" xfId="0" applyNumberFormat="1" applyFont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2" fontId="67" fillId="0" borderId="0" xfId="0" applyNumberFormat="1" applyFont="1" applyFill="1" applyBorder="1" applyAlignment="1">
      <alignment vertical="center"/>
    </xf>
    <xf numFmtId="0" fontId="57" fillId="0" borderId="7" xfId="0" applyFont="1" applyBorder="1" applyAlignment="1">
      <alignment horizontal="center" vertical="center"/>
    </xf>
    <xf numFmtId="4" fontId="57" fillId="0" borderId="7" xfId="0" applyNumberFormat="1" applyFont="1" applyBorder="1" applyAlignment="1">
      <alignment horizontal="center" vertical="center" wrapText="1"/>
    </xf>
    <xf numFmtId="4" fontId="57" fillId="24" borderId="7" xfId="33" applyNumberFormat="1" applyFont="1" applyFill="1" applyBorder="1" applyAlignment="1">
      <alignment horizontal="center" vertical="center" wrapText="1"/>
    </xf>
    <xf numFmtId="4" fontId="57" fillId="0" borderId="7" xfId="0" applyNumberFormat="1" applyFont="1" applyBorder="1" applyAlignment="1">
      <alignment horizontal="center" vertical="center"/>
    </xf>
    <xf numFmtId="1" fontId="57" fillId="0" borderId="7" xfId="0" applyNumberFormat="1" applyFont="1" applyBorder="1" applyAlignment="1">
      <alignment horizontal="center" vertical="center"/>
    </xf>
    <xf numFmtId="168" fontId="57" fillId="0" borderId="7" xfId="0" applyNumberFormat="1" applyFont="1" applyBorder="1" applyAlignment="1">
      <alignment horizontal="center" vertical="center" wrapText="1"/>
    </xf>
    <xf numFmtId="2" fontId="57" fillId="0" borderId="7" xfId="0" applyNumberFormat="1" applyFont="1" applyBorder="1" applyAlignment="1">
      <alignment horizontal="center" vertical="center" wrapText="1"/>
    </xf>
    <xf numFmtId="0" fontId="58" fillId="25" borderId="7" xfId="0" applyFont="1" applyFill="1" applyBorder="1" applyAlignment="1">
      <alignment horizontal="center" vertical="center"/>
    </xf>
    <xf numFmtId="0" fontId="58" fillId="25" borderId="7" xfId="0" applyFont="1" applyFill="1" applyBorder="1" applyAlignment="1">
      <alignment horizontal="left" vertical="center"/>
    </xf>
    <xf numFmtId="0" fontId="57" fillId="25" borderId="7" xfId="0" applyFont="1" applyFill="1" applyBorder="1" applyAlignment="1">
      <alignment horizontal="right" vertical="center"/>
    </xf>
    <xf numFmtId="4" fontId="58" fillId="25" borderId="7" xfId="0" applyNumberFormat="1" applyFont="1" applyFill="1" applyBorder="1" applyAlignment="1">
      <alignment horizontal="center" vertical="center"/>
    </xf>
    <xf numFmtId="169" fontId="58" fillId="25" borderId="7" xfId="0" applyNumberFormat="1" applyFont="1" applyFill="1" applyBorder="1" applyAlignment="1">
      <alignment horizontal="center" vertical="center"/>
    </xf>
    <xf numFmtId="2" fontId="58" fillId="25" borderId="7" xfId="0" applyNumberFormat="1" applyFont="1" applyFill="1" applyBorder="1" applyAlignment="1">
      <alignment horizontal="center" vertical="center"/>
    </xf>
    <xf numFmtId="4" fontId="58" fillId="0" borderId="7" xfId="0" applyNumberFormat="1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2" fontId="57" fillId="0" borderId="7" xfId="0" applyNumberFormat="1" applyFont="1" applyBorder="1" applyAlignment="1">
      <alignment horizontal="center" vertical="center"/>
    </xf>
    <xf numFmtId="14" fontId="57" fillId="0" borderId="7" xfId="0" applyNumberFormat="1" applyFont="1" applyBorder="1" applyAlignment="1">
      <alignment horizontal="center" vertical="center" wrapText="1"/>
    </xf>
    <xf numFmtId="3" fontId="57" fillId="24" borderId="7" xfId="33" applyNumberFormat="1" applyFont="1" applyFill="1" applyBorder="1" applyAlignment="1">
      <alignment horizontal="center" vertical="center" wrapText="1"/>
    </xf>
    <xf numFmtId="2" fontId="57" fillId="24" borderId="7" xfId="33" applyNumberFormat="1" applyFont="1" applyFill="1" applyBorder="1" applyAlignment="1">
      <alignment horizontal="center" vertical="center" wrapText="1"/>
    </xf>
    <xf numFmtId="0" fontId="58" fillId="0" borderId="7" xfId="0" applyFont="1" applyFill="1" applyBorder="1" applyAlignment="1">
      <alignment horizontal="center" vertical="center"/>
    </xf>
    <xf numFmtId="3" fontId="57" fillId="0" borderId="7" xfId="33" applyNumberFormat="1" applyFont="1" applyFill="1" applyBorder="1" applyAlignment="1">
      <alignment horizontal="center" vertical="center" wrapText="1"/>
    </xf>
    <xf numFmtId="0" fontId="57" fillId="25" borderId="7" xfId="0" applyFont="1" applyFill="1" applyBorder="1" applyAlignment="1">
      <alignment horizontal="center" vertical="center"/>
    </xf>
    <xf numFmtId="0" fontId="58" fillId="25" borderId="7" xfId="0" applyFont="1" applyFill="1" applyBorder="1" applyAlignment="1">
      <alignment horizontal="right" vertical="center"/>
    </xf>
    <xf numFmtId="2" fontId="58" fillId="0" borderId="7" xfId="0" applyNumberFormat="1" applyFont="1" applyBorder="1" applyAlignment="1">
      <alignment horizontal="center" vertical="center"/>
    </xf>
    <xf numFmtId="168" fontId="58" fillId="25" borderId="7" xfId="0" applyNumberFormat="1" applyFont="1" applyFill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3" fontId="4" fillId="26" borderId="7" xfId="0" applyNumberFormat="1" applyFont="1" applyFill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6" fillId="26" borderId="7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57" fillId="0" borderId="0" xfId="0" applyFont="1" applyFill="1" applyBorder="1" applyAlignment="1">
      <alignment horizontal="left" vertical="center"/>
    </xf>
    <xf numFmtId="0" fontId="71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 wrapText="1"/>
    </xf>
    <xf numFmtId="0" fontId="71" fillId="0" borderId="7" xfId="19" applyFont="1" applyFill="1" applyBorder="1" applyAlignment="1" applyProtection="1">
      <alignment horizontal="center" vertical="center" wrapText="1"/>
      <protection locked="0"/>
    </xf>
    <xf numFmtId="0" fontId="71" fillId="0" borderId="7" xfId="0" applyFont="1" applyFill="1" applyBorder="1" applyAlignment="1">
      <alignment horizontal="center" vertical="center"/>
    </xf>
    <xf numFmtId="0" fontId="72" fillId="0" borderId="0" xfId="0" applyFont="1" applyFill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73" fillId="0" borderId="7" xfId="0" applyFont="1" applyBorder="1" applyAlignment="1">
      <alignment horizontal="center" vertical="center"/>
    </xf>
    <xf numFmtId="0" fontId="32" fillId="24" borderId="0" xfId="0" applyFont="1" applyFill="1" applyBorder="1" applyAlignment="1">
      <alignment horizontal="center" vertical="center"/>
    </xf>
    <xf numFmtId="0" fontId="32" fillId="24" borderId="0" xfId="0" applyFont="1" applyFill="1" applyBorder="1" applyAlignment="1">
      <alignment vertical="center"/>
    </xf>
    <xf numFmtId="0" fontId="32" fillId="24" borderId="0" xfId="0" applyFont="1" applyFill="1" applyAlignment="1">
      <alignment vertical="center"/>
    </xf>
    <xf numFmtId="0" fontId="32" fillId="24" borderId="0" xfId="0" applyFont="1" applyFill="1" applyAlignment="1">
      <alignment horizontal="center" vertical="center"/>
    </xf>
    <xf numFmtId="0" fontId="32" fillId="24" borderId="0" xfId="0" applyFont="1" applyFill="1" applyAlignment="1">
      <alignment horizontal="left" vertical="center"/>
    </xf>
    <xf numFmtId="49" fontId="42" fillId="0" borderId="0" xfId="40" applyNumberFormat="1" applyFont="1"/>
    <xf numFmtId="0" fontId="42" fillId="0" borderId="0" xfId="40" applyFont="1"/>
    <xf numFmtId="0" fontId="32" fillId="0" borderId="7" xfId="40" applyFont="1" applyBorder="1" applyAlignment="1">
      <alignment horizontal="center" vertical="center" wrapText="1"/>
    </xf>
    <xf numFmtId="0" fontId="70" fillId="29" borderId="7" xfId="0" applyFont="1" applyFill="1" applyBorder="1" applyAlignment="1">
      <alignment horizontal="center" vertical="center"/>
    </xf>
    <xf numFmtId="0" fontId="67" fillId="29" borderId="7" xfId="0" applyFont="1" applyFill="1" applyBorder="1" applyAlignment="1">
      <alignment horizontal="center" vertical="center"/>
    </xf>
    <xf numFmtId="4" fontId="70" fillId="29" borderId="7" xfId="0" applyNumberFormat="1" applyFont="1" applyFill="1" applyBorder="1" applyAlignment="1">
      <alignment horizontal="center" vertical="center"/>
    </xf>
    <xf numFmtId="0" fontId="70" fillId="29" borderId="8" xfId="0" applyFont="1" applyFill="1" applyBorder="1" applyAlignment="1">
      <alignment vertical="center"/>
    </xf>
    <xf numFmtId="0" fontId="70" fillId="29" borderId="9" xfId="0" applyFont="1" applyFill="1" applyBorder="1" applyAlignment="1">
      <alignment vertical="center"/>
    </xf>
    <xf numFmtId="169" fontId="70" fillId="29" borderId="7" xfId="0" applyNumberFormat="1" applyFont="1" applyFill="1" applyBorder="1" applyAlignment="1">
      <alignment horizontal="center" vertical="center"/>
    </xf>
    <xf numFmtId="2" fontId="70" fillId="29" borderId="7" xfId="0" applyNumberFormat="1" applyFont="1" applyFill="1" applyBorder="1" applyAlignment="1">
      <alignment horizontal="center" vertical="center"/>
    </xf>
    <xf numFmtId="168" fontId="70" fillId="29" borderId="7" xfId="0" applyNumberFormat="1" applyFont="1" applyFill="1" applyBorder="1" applyAlignment="1">
      <alignment horizontal="center" vertical="center"/>
    </xf>
    <xf numFmtId="0" fontId="66" fillId="27" borderId="7" xfId="0" applyFont="1" applyFill="1" applyBorder="1" applyAlignment="1">
      <alignment horizontal="center" vertical="center" wrapText="1"/>
    </xf>
    <xf numFmtId="0" fontId="55" fillId="0" borderId="0" xfId="52" applyFont="1" applyFill="1" applyAlignment="1">
      <alignment vertical="center"/>
    </xf>
    <xf numFmtId="0" fontId="57" fillId="0" borderId="22" xfId="52" applyFont="1" applyFill="1" applyBorder="1" applyAlignment="1">
      <alignment vertical="center"/>
    </xf>
    <xf numFmtId="0" fontId="58" fillId="0" borderId="22" xfId="52" applyFont="1" applyFill="1" applyBorder="1" applyAlignment="1">
      <alignment vertical="center"/>
    </xf>
    <xf numFmtId="0" fontId="55" fillId="0" borderId="0" xfId="52" applyFont="1" applyFill="1" applyBorder="1" applyAlignment="1">
      <alignment vertical="center"/>
    </xf>
    <xf numFmtId="0" fontId="75" fillId="0" borderId="0" xfId="52" applyFont="1" applyFill="1" applyAlignment="1">
      <alignment vertical="center"/>
    </xf>
    <xf numFmtId="0" fontId="54" fillId="0" borderId="0" xfId="52" applyFont="1" applyFill="1" applyAlignment="1">
      <alignment horizontal="center" vertical="center"/>
    </xf>
    <xf numFmtId="167" fontId="54" fillId="0" borderId="14" xfId="55" applyFont="1" applyFill="1" applyBorder="1" applyAlignment="1">
      <alignment vertical="center"/>
    </xf>
    <xf numFmtId="0" fontId="55" fillId="0" borderId="0" xfId="52" applyFont="1" applyFill="1" applyAlignment="1">
      <alignment horizontal="center" vertical="center"/>
    </xf>
    <xf numFmtId="0" fontId="57" fillId="0" borderId="0" xfId="52" applyFont="1" applyFill="1" applyAlignment="1">
      <alignment vertical="center"/>
    </xf>
    <xf numFmtId="0" fontId="58" fillId="0" borderId="7" xfId="52" applyFont="1" applyFill="1" applyBorder="1" applyAlignment="1">
      <alignment horizontal="center" vertical="center"/>
    </xf>
    <xf numFmtId="16" fontId="57" fillId="0" borderId="7" xfId="52" applyNumberFormat="1" applyFont="1" applyFill="1" applyBorder="1" applyAlignment="1">
      <alignment horizontal="center" vertical="center"/>
    </xf>
    <xf numFmtId="14" fontId="57" fillId="0" borderId="7" xfId="52" applyNumberFormat="1" applyFont="1" applyFill="1" applyBorder="1" applyAlignment="1">
      <alignment horizontal="center" vertical="center"/>
    </xf>
    <xf numFmtId="0" fontId="60" fillId="0" borderId="7" xfId="52" applyFont="1" applyFill="1" applyBorder="1" applyAlignment="1">
      <alignment horizontal="left" vertical="center" wrapText="1"/>
    </xf>
    <xf numFmtId="0" fontId="57" fillId="0" borderId="7" xfId="52" applyFont="1" applyFill="1" applyBorder="1" applyAlignment="1">
      <alignment horizontal="center" vertical="center"/>
    </xf>
    <xf numFmtId="4" fontId="57" fillId="0" borderId="7" xfId="52" applyNumberFormat="1" applyFont="1" applyFill="1" applyBorder="1" applyAlignment="1">
      <alignment horizontal="center" vertical="center"/>
    </xf>
    <xf numFmtId="4" fontId="58" fillId="26" borderId="7" xfId="0" applyNumberFormat="1" applyFont="1" applyFill="1" applyBorder="1" applyAlignment="1">
      <alignment horizontal="center" vertical="center"/>
    </xf>
    <xf numFmtId="0" fontId="58" fillId="0" borderId="0" xfId="52" applyFont="1" applyFill="1" applyAlignment="1">
      <alignment vertical="center"/>
    </xf>
    <xf numFmtId="49" fontId="57" fillId="0" borderId="7" xfId="52" applyNumberFormat="1" applyFont="1" applyFill="1" applyBorder="1" applyAlignment="1">
      <alignment horizontal="left" vertical="center" wrapText="1"/>
    </xf>
    <xf numFmtId="2" fontId="57" fillId="0" borderId="7" xfId="52" applyNumberFormat="1" applyFont="1" applyFill="1" applyBorder="1" applyAlignment="1">
      <alignment horizontal="center" vertical="center"/>
    </xf>
    <xf numFmtId="0" fontId="58" fillId="0" borderId="7" xfId="52" applyFont="1" applyFill="1" applyBorder="1" applyAlignment="1">
      <alignment vertical="center"/>
    </xf>
    <xf numFmtId="14" fontId="57" fillId="0" borderId="7" xfId="52" applyNumberFormat="1" applyFont="1" applyFill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left" vertical="center" wrapText="1"/>
    </xf>
    <xf numFmtId="4" fontId="60" fillId="0" borderId="12" xfId="54" applyNumberFormat="1" applyFont="1" applyFill="1" applyBorder="1" applyAlignment="1">
      <alignment horizontal="left" vertical="center" wrapText="1"/>
    </xf>
    <xf numFmtId="0" fontId="57" fillId="0" borderId="7" xfId="52" applyFont="1" applyFill="1" applyBorder="1" applyAlignment="1">
      <alignment vertical="center"/>
    </xf>
    <xf numFmtId="49" fontId="57" fillId="0" borderId="7" xfId="52" applyNumberFormat="1" applyFont="1" applyFill="1" applyBorder="1" applyAlignment="1">
      <alignment horizontal="center" vertical="center"/>
    </xf>
    <xf numFmtId="1" fontId="57" fillId="0" borderId="7" xfId="52" applyNumberFormat="1" applyFont="1" applyFill="1" applyBorder="1" applyAlignment="1">
      <alignment horizontal="center" vertical="center" wrapText="1"/>
    </xf>
    <xf numFmtId="4" fontId="58" fillId="0" borderId="7" xfId="52" applyNumberFormat="1" applyFont="1" applyFill="1" applyBorder="1" applyAlignment="1">
      <alignment horizontal="center" vertical="center"/>
    </xf>
    <xf numFmtId="0" fontId="58" fillId="0" borderId="0" xfId="52" applyFont="1" applyFill="1" applyAlignment="1">
      <alignment horizontal="center" vertical="center"/>
    </xf>
    <xf numFmtId="3" fontId="58" fillId="0" borderId="7" xfId="33" applyNumberFormat="1" applyFont="1" applyFill="1" applyBorder="1" applyAlignment="1">
      <alignment horizontal="center" vertical="center" wrapText="1"/>
    </xf>
    <xf numFmtId="0" fontId="57" fillId="0" borderId="0" xfId="52" applyFont="1" applyFill="1" applyBorder="1" applyAlignment="1">
      <alignment vertical="center" wrapText="1"/>
    </xf>
    <xf numFmtId="0" fontId="58" fillId="0" borderId="0" xfId="52" applyFont="1" applyFill="1" applyBorder="1" applyAlignment="1">
      <alignment horizontal="center" vertical="center"/>
    </xf>
    <xf numFmtId="0" fontId="58" fillId="0" borderId="0" xfId="52" applyFont="1" applyFill="1" applyBorder="1" applyAlignment="1">
      <alignment vertical="center"/>
    </xf>
    <xf numFmtId="0" fontId="57" fillId="0" borderId="0" xfId="52" applyFont="1" applyFill="1" applyBorder="1" applyAlignment="1">
      <alignment horizontal="center" vertical="center"/>
    </xf>
    <xf numFmtId="2" fontId="58" fillId="0" borderId="0" xfId="52" applyNumberFormat="1" applyFont="1" applyFill="1" applyBorder="1" applyAlignment="1">
      <alignment vertical="center"/>
    </xf>
    <xf numFmtId="2" fontId="58" fillId="0" borderId="0" xfId="52" applyNumberFormat="1" applyFont="1" applyFill="1" applyBorder="1" applyAlignment="1">
      <alignment horizontal="center" vertical="center"/>
    </xf>
    <xf numFmtId="0" fontId="57" fillId="0" borderId="0" xfId="52" applyFont="1" applyFill="1" applyBorder="1" applyAlignment="1">
      <alignment vertical="center"/>
    </xf>
    <xf numFmtId="0" fontId="57" fillId="0" borderId="18" xfId="52" applyFont="1" applyFill="1" applyBorder="1" applyAlignment="1">
      <alignment horizontal="center" vertical="center" textRotation="90" wrapText="1"/>
    </xf>
    <xf numFmtId="0" fontId="57" fillId="0" borderId="18" xfId="52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76" fillId="0" borderId="7" xfId="0" applyFont="1" applyBorder="1" applyAlignment="1">
      <alignment horizontal="center" vertical="center"/>
    </xf>
    <xf numFmtId="0" fontId="76" fillId="0" borderId="7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/>
    </xf>
    <xf numFmtId="0" fontId="36" fillId="0" borderId="7" xfId="0" applyFont="1" applyBorder="1" applyAlignment="1">
      <alignment horizontal="center" wrapText="1"/>
    </xf>
    <xf numFmtId="0" fontId="36" fillId="0" borderId="7" xfId="51" applyFont="1" applyFill="1" applyBorder="1" applyAlignment="1" applyProtection="1">
      <alignment horizontal="center" wrapText="1"/>
      <protection locked="0"/>
    </xf>
    <xf numFmtId="0" fontId="36" fillId="0" borderId="7" xfId="0" applyFont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/>
    </xf>
    <xf numFmtId="0" fontId="60" fillId="0" borderId="7" xfId="52" applyFont="1" applyFill="1" applyBorder="1" applyAlignment="1">
      <alignment horizontal="center" vertical="center"/>
    </xf>
    <xf numFmtId="0" fontId="59" fillId="0" borderId="0" xfId="52" applyFont="1" applyFill="1" applyAlignment="1">
      <alignment horizontal="center" vertical="center"/>
    </xf>
    <xf numFmtId="169" fontId="57" fillId="0" borderId="7" xfId="52" applyNumberFormat="1" applyFont="1" applyFill="1" applyBorder="1" applyAlignment="1">
      <alignment horizontal="center" vertical="center"/>
    </xf>
    <xf numFmtId="1" fontId="57" fillId="0" borderId="7" xfId="52" applyNumberFormat="1" applyFont="1" applyFill="1" applyBorder="1" applyAlignment="1">
      <alignment horizontal="center" vertical="center"/>
    </xf>
    <xf numFmtId="0" fontId="5" fillId="0" borderId="0" xfId="40" applyFont="1"/>
    <xf numFmtId="3" fontId="77" fillId="0" borderId="7" xfId="40" applyNumberFormat="1" applyFont="1" applyBorder="1" applyAlignment="1">
      <alignment horizontal="center" vertical="center"/>
    </xf>
    <xf numFmtId="3" fontId="78" fillId="0" borderId="7" xfId="40" applyNumberFormat="1" applyFont="1" applyBorder="1" applyAlignment="1">
      <alignment horizontal="center" vertical="center"/>
    </xf>
    <xf numFmtId="3" fontId="79" fillId="0" borderId="7" xfId="40" applyNumberFormat="1" applyFont="1" applyBorder="1" applyAlignment="1">
      <alignment horizontal="center" vertical="center"/>
    </xf>
    <xf numFmtId="3" fontId="80" fillId="0" borderId="7" xfId="40" applyNumberFormat="1" applyFont="1" applyBorder="1" applyAlignment="1">
      <alignment horizontal="center" vertical="center"/>
    </xf>
    <xf numFmtId="3" fontId="77" fillId="0" borderId="9" xfId="40" applyNumberFormat="1" applyFont="1" applyBorder="1" applyAlignment="1">
      <alignment horizontal="center" vertical="center"/>
    </xf>
    <xf numFmtId="3" fontId="80" fillId="0" borderId="9" xfId="40" applyNumberFormat="1" applyFont="1" applyBorder="1" applyAlignment="1">
      <alignment horizontal="center" vertical="center"/>
    </xf>
    <xf numFmtId="4" fontId="77" fillId="0" borderId="7" xfId="0" applyNumberFormat="1" applyFont="1" applyFill="1" applyBorder="1" applyAlignment="1">
      <alignment horizontal="center" vertical="center"/>
    </xf>
    <xf numFmtId="0" fontId="66" fillId="0" borderId="7" xfId="0" applyFont="1" applyBorder="1" applyAlignment="1">
      <alignment horizontal="left" vertical="center" wrapText="1"/>
    </xf>
    <xf numFmtId="171" fontId="67" fillId="0" borderId="7" xfId="0" applyNumberFormat="1" applyFont="1" applyBorder="1" applyAlignment="1">
      <alignment horizontal="center" vertical="center"/>
    </xf>
    <xf numFmtId="1" fontId="67" fillId="0" borderId="7" xfId="0" applyNumberFormat="1" applyFont="1" applyFill="1" applyBorder="1" applyAlignment="1">
      <alignment horizontal="center" vertical="center"/>
    </xf>
    <xf numFmtId="1" fontId="57" fillId="0" borderId="7" xfId="0" applyNumberFormat="1" applyFont="1" applyFill="1" applyBorder="1" applyAlignment="1">
      <alignment horizontal="center" vertical="center"/>
    </xf>
    <xf numFmtId="0" fontId="51" fillId="0" borderId="0" xfId="0" applyFont="1"/>
    <xf numFmtId="0" fontId="81" fillId="0" borderId="0" xfId="0" applyFont="1"/>
    <xf numFmtId="168" fontId="81" fillId="0" borderId="0" xfId="0" applyNumberFormat="1" applyFont="1"/>
    <xf numFmtId="4" fontId="81" fillId="0" borderId="0" xfId="0" applyNumberFormat="1" applyFont="1"/>
    <xf numFmtId="2" fontId="81" fillId="0" borderId="0" xfId="0" applyNumberFormat="1" applyFont="1"/>
    <xf numFmtId="173" fontId="81" fillId="0" borderId="0" xfId="0" applyNumberFormat="1" applyFont="1"/>
    <xf numFmtId="0" fontId="55" fillId="0" borderId="0" xfId="0" applyFont="1"/>
    <xf numFmtId="0" fontId="83" fillId="0" borderId="0" xfId="0" applyFont="1" applyFill="1"/>
    <xf numFmtId="0" fontId="84" fillId="0" borderId="0" xfId="0" applyFont="1" applyFill="1"/>
    <xf numFmtId="10" fontId="84" fillId="0" borderId="0" xfId="0" applyNumberFormat="1" applyFont="1" applyFill="1"/>
    <xf numFmtId="0" fontId="85" fillId="0" borderId="0" xfId="0" applyFont="1" applyFill="1"/>
    <xf numFmtId="4" fontId="84" fillId="0" borderId="0" xfId="0" applyNumberFormat="1" applyFont="1" applyFill="1"/>
    <xf numFmtId="168" fontId="84" fillId="0" borderId="0" xfId="0" applyNumberFormat="1" applyFont="1" applyFill="1"/>
    <xf numFmtId="0" fontId="87" fillId="0" borderId="0" xfId="0" applyFont="1" applyFill="1"/>
    <xf numFmtId="0" fontId="84" fillId="0" borderId="0" xfId="0" applyFont="1" applyFill="1" applyAlignment="1">
      <alignment horizontal="center"/>
    </xf>
    <xf numFmtId="0" fontId="85" fillId="0" borderId="7" xfId="0" applyFont="1" applyFill="1" applyBorder="1" applyAlignment="1">
      <alignment horizontal="right"/>
    </xf>
    <xf numFmtId="174" fontId="85" fillId="0" borderId="7" xfId="0" applyNumberFormat="1" applyFont="1" applyFill="1" applyBorder="1" applyAlignment="1">
      <alignment horizontal="center"/>
    </xf>
    <xf numFmtId="0" fontId="85" fillId="0" borderId="0" xfId="0" applyFont="1" applyFill="1" applyAlignment="1">
      <alignment horizontal="right"/>
    </xf>
    <xf numFmtId="4" fontId="85" fillId="0" borderId="0" xfId="0" applyNumberFormat="1" applyFont="1" applyFill="1" applyBorder="1" applyAlignment="1">
      <alignment horizontal="left"/>
    </xf>
    <xf numFmtId="4" fontId="85" fillId="0" borderId="0" xfId="0" applyNumberFormat="1" applyFont="1" applyFill="1"/>
    <xf numFmtId="0" fontId="85" fillId="0" borderId="7" xfId="0" applyFont="1" applyFill="1" applyBorder="1"/>
    <xf numFmtId="174" fontId="85" fillId="0" borderId="7" xfId="0" applyNumberFormat="1" applyFont="1" applyFill="1" applyBorder="1"/>
    <xf numFmtId="4" fontId="85" fillId="0" borderId="0" xfId="0" applyNumberFormat="1" applyFont="1" applyFill="1" applyBorder="1" applyAlignment="1">
      <alignment horizontal="right"/>
    </xf>
    <xf numFmtId="0" fontId="85" fillId="0" borderId="0" xfId="0" applyFont="1" applyFill="1" applyBorder="1"/>
    <xf numFmtId="174" fontId="85" fillId="0" borderId="0" xfId="0" applyNumberFormat="1" applyFont="1" applyFill="1" applyBorder="1"/>
    <xf numFmtId="0" fontId="84" fillId="0" borderId="0" xfId="0" applyFont="1" applyFill="1" applyAlignment="1">
      <alignment horizontal="right"/>
    </xf>
    <xf numFmtId="4" fontId="84" fillId="0" borderId="0" xfId="0" applyNumberFormat="1" applyFont="1" applyFill="1" applyBorder="1" applyAlignment="1">
      <alignment horizontal="left"/>
    </xf>
    <xf numFmtId="165" fontId="83" fillId="0" borderId="0" xfId="0" applyNumberFormat="1" applyFont="1" applyFill="1"/>
    <xf numFmtId="9" fontId="11" fillId="0" borderId="0" xfId="0" applyNumberFormat="1" applyFont="1" applyFill="1" applyAlignment="1">
      <alignment horizontal="left"/>
    </xf>
    <xf numFmtId="4" fontId="11" fillId="0" borderId="0" xfId="0" applyNumberFormat="1" applyFont="1" applyFill="1" applyAlignment="1">
      <alignment horizontal="left"/>
    </xf>
    <xf numFmtId="9" fontId="9" fillId="0" borderId="0" xfId="0" applyNumberFormat="1" applyFont="1" applyFill="1" applyAlignment="1">
      <alignment horizontal="right"/>
    </xf>
    <xf numFmtId="175" fontId="9" fillId="0" borderId="0" xfId="0" applyNumberFormat="1" applyFont="1" applyFill="1" applyAlignment="1">
      <alignment horizontal="left"/>
    </xf>
    <xf numFmtId="0" fontId="85" fillId="0" borderId="0" xfId="0" applyFont="1" applyFill="1" applyAlignment="1">
      <alignment horizontal="left"/>
    </xf>
    <xf numFmtId="0" fontId="84" fillId="0" borderId="0" xfId="0" applyFont="1" applyFill="1" applyAlignment="1">
      <alignment horizontal="left"/>
    </xf>
    <xf numFmtId="0" fontId="93" fillId="0" borderId="0" xfId="0" applyFont="1" applyFill="1"/>
    <xf numFmtId="170" fontId="84" fillId="0" borderId="0" xfId="0" applyNumberFormat="1" applyFont="1" applyFill="1" applyAlignment="1">
      <alignment horizontal="left"/>
    </xf>
    <xf numFmtId="0" fontId="45" fillId="0" borderId="0" xfId="56" applyFont="1" applyFill="1"/>
    <xf numFmtId="49" fontId="11" fillId="0" borderId="0" xfId="56" applyNumberFormat="1" applyFont="1" applyFill="1" applyAlignment="1">
      <alignment horizontal="center" vertical="center"/>
    </xf>
    <xf numFmtId="0" fontId="35" fillId="0" borderId="0" xfId="56" applyFont="1" applyFill="1" applyAlignment="1">
      <alignment horizontal="left" vertical="center" indent="1"/>
    </xf>
    <xf numFmtId="0" fontId="10" fillId="0" borderId="0" xfId="56" applyFont="1" applyFill="1" applyAlignment="1">
      <alignment horizontal="center" vertical="center"/>
    </xf>
    <xf numFmtId="0" fontId="10" fillId="0" borderId="0" xfId="56" applyFont="1" applyFill="1" applyAlignment="1"/>
    <xf numFmtId="0" fontId="4" fillId="0" borderId="0" xfId="56" applyFont="1" applyFill="1"/>
    <xf numFmtId="49" fontId="32" fillId="0" borderId="0" xfId="56" applyNumberFormat="1" applyFont="1" applyFill="1"/>
    <xf numFmtId="0" fontId="4" fillId="0" borderId="0" xfId="56" applyFont="1" applyFill="1" applyBorder="1"/>
    <xf numFmtId="0" fontId="35" fillId="0" borderId="0" xfId="56" applyFont="1" applyFill="1" applyAlignment="1">
      <alignment horizontal="left" vertical="center"/>
    </xf>
    <xf numFmtId="0" fontId="11" fillId="0" borderId="0" xfId="56" applyFont="1" applyFill="1" applyBorder="1" applyAlignment="1"/>
    <xf numFmtId="0" fontId="11" fillId="0" borderId="0" xfId="56" applyFont="1" applyFill="1" applyAlignment="1"/>
    <xf numFmtId="0" fontId="11" fillId="0" borderId="0" xfId="56" applyFont="1" applyFill="1"/>
    <xf numFmtId="0" fontId="11" fillId="0" borderId="0" xfId="39" applyFont="1" applyAlignment="1">
      <alignment horizontal="left"/>
    </xf>
    <xf numFmtId="0" fontId="94" fillId="0" borderId="0" xfId="39" applyFont="1" applyAlignment="1">
      <alignment vertical="top"/>
    </xf>
    <xf numFmtId="0" fontId="90" fillId="0" borderId="0" xfId="39" applyFont="1" applyAlignment="1">
      <alignment vertical="top"/>
    </xf>
    <xf numFmtId="4" fontId="83" fillId="0" borderId="0" xfId="0" applyNumberFormat="1" applyFont="1" applyFill="1"/>
    <xf numFmtId="0" fontId="7" fillId="0" borderId="0" xfId="0" applyFont="1" applyAlignment="1">
      <alignment vertical="center"/>
    </xf>
    <xf numFmtId="0" fontId="4" fillId="0" borderId="28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top" wrapText="1"/>
    </xf>
    <xf numFmtId="0" fontId="4" fillId="0" borderId="30" xfId="0" applyFont="1" applyBorder="1" applyAlignment="1">
      <alignment vertical="center" wrapText="1"/>
    </xf>
    <xf numFmtId="0" fontId="7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top" wrapText="1"/>
    </xf>
    <xf numFmtId="49" fontId="7" fillId="0" borderId="34" xfId="0" applyNumberFormat="1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4" xfId="0" applyFont="1" applyFill="1" applyBorder="1" applyAlignment="1">
      <alignment horizontal="center" vertical="center" wrapText="1"/>
    </xf>
    <xf numFmtId="168" fontId="4" fillId="0" borderId="34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28" xfId="0" applyFont="1" applyBorder="1" applyAlignment="1">
      <alignment vertical="center" wrapText="1"/>
    </xf>
    <xf numFmtId="0" fontId="4" fillId="0" borderId="32" xfId="0" applyFont="1" applyBorder="1" applyAlignment="1">
      <alignment horizontal="left" vertical="center" wrapText="1" indent="4"/>
    </xf>
    <xf numFmtId="2" fontId="4" fillId="0" borderId="34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justify" vertical="center" wrapText="1"/>
    </xf>
    <xf numFmtId="2" fontId="4" fillId="0" borderId="2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57" fillId="0" borderId="0" xfId="0" applyFont="1"/>
    <xf numFmtId="4" fontId="93" fillId="0" borderId="0" xfId="0" applyNumberFormat="1" applyFont="1" applyFill="1" applyBorder="1" applyAlignment="1">
      <alignment horizontal="left"/>
    </xf>
    <xf numFmtId="0" fontId="82" fillId="0" borderId="0" xfId="0" applyFont="1" applyFill="1" applyBorder="1" applyAlignment="1">
      <alignment vertical="top" wrapText="1"/>
    </xf>
    <xf numFmtId="0" fontId="82" fillId="0" borderId="0" xfId="0" applyFont="1" applyFill="1" applyBorder="1" applyAlignment="1">
      <alignment horizontal="left" vertical="center"/>
    </xf>
    <xf numFmtId="0" fontId="70" fillId="29" borderId="7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 wrapText="1"/>
    </xf>
    <xf numFmtId="2" fontId="11" fillId="0" borderId="7" xfId="0" applyNumberFormat="1" applyFont="1" applyFill="1" applyBorder="1" applyAlignment="1">
      <alignment horizontal="center" vertical="center"/>
    </xf>
    <xf numFmtId="0" fontId="55" fillId="0" borderId="0" xfId="0" applyFont="1" applyFill="1" applyAlignment="1">
      <alignment horizontal="left" vertical="top"/>
    </xf>
    <xf numFmtId="0" fontId="0" fillId="0" borderId="0" xfId="0" applyProtection="1">
      <protection locked="0"/>
    </xf>
    <xf numFmtId="0" fontId="0" fillId="0" borderId="0" xfId="0" applyProtection="1"/>
    <xf numFmtId="0" fontId="6" fillId="0" borderId="53" xfId="0" applyFont="1" applyBorder="1" applyAlignment="1" applyProtection="1">
      <alignment horizontal="center" vertical="center" wrapText="1"/>
    </xf>
    <xf numFmtId="0" fontId="0" fillId="0" borderId="0" xfId="0" applyBorder="1" applyProtection="1">
      <protection locked="0"/>
    </xf>
    <xf numFmtId="0" fontId="6" fillId="0" borderId="42" xfId="0" applyFont="1" applyBorder="1" applyAlignment="1" applyProtection="1">
      <alignment horizontal="center" vertical="center" wrapText="1"/>
    </xf>
    <xf numFmtId="170" fontId="46" fillId="0" borderId="42" xfId="0" applyNumberFormat="1" applyFont="1" applyBorder="1" applyAlignment="1" applyProtection="1">
      <alignment horizontal="center" vertical="center"/>
    </xf>
    <xf numFmtId="170" fontId="46" fillId="0" borderId="23" xfId="0" applyNumberFormat="1" applyFont="1" applyBorder="1" applyAlignment="1" applyProtection="1">
      <alignment horizontal="center" vertical="center"/>
    </xf>
    <xf numFmtId="170" fontId="46" fillId="0" borderId="43" xfId="0" applyNumberFormat="1" applyFont="1" applyBorder="1" applyAlignment="1" applyProtection="1">
      <alignment horizontal="center" vertical="center"/>
    </xf>
    <xf numFmtId="170" fontId="46" fillId="0" borderId="57" xfId="0" applyNumberFormat="1" applyFont="1" applyBorder="1" applyAlignment="1" applyProtection="1">
      <alignment horizontal="center" vertical="center"/>
    </xf>
    <xf numFmtId="170" fontId="46" fillId="0" borderId="46" xfId="0" applyNumberFormat="1" applyFont="1" applyBorder="1" applyAlignment="1" applyProtection="1">
      <alignment horizontal="center" vertical="center"/>
    </xf>
    <xf numFmtId="170" fontId="46" fillId="0" borderId="15" xfId="0" applyNumberFormat="1" applyFont="1" applyBorder="1" applyAlignment="1" applyProtection="1">
      <alignment horizontal="center" vertical="center"/>
    </xf>
    <xf numFmtId="170" fontId="46" fillId="0" borderId="47" xfId="0" applyNumberFormat="1" applyFont="1" applyBorder="1" applyAlignment="1" applyProtection="1">
      <alignment horizontal="center" vertical="center"/>
    </xf>
    <xf numFmtId="170" fontId="46" fillId="0" borderId="38" xfId="0" applyNumberFormat="1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 wrapText="1"/>
    </xf>
    <xf numFmtId="170" fontId="46" fillId="0" borderId="26" xfId="0" applyNumberFormat="1" applyFont="1" applyBorder="1" applyAlignment="1" applyProtection="1">
      <alignment horizontal="center" vertical="center"/>
    </xf>
    <xf numFmtId="170" fontId="98" fillId="32" borderId="7" xfId="0" applyNumberFormat="1" applyFont="1" applyFill="1" applyBorder="1" applyAlignment="1" applyProtection="1">
      <alignment horizontal="center" vertical="center"/>
      <protection locked="0"/>
    </xf>
    <xf numFmtId="170" fontId="46" fillId="32" borderId="7" xfId="0" applyNumberFormat="1" applyFont="1" applyFill="1" applyBorder="1" applyAlignment="1" applyProtection="1">
      <alignment horizontal="center" vertical="center"/>
      <protection locked="0"/>
    </xf>
    <xf numFmtId="170" fontId="46" fillId="0" borderId="11" xfId="0" applyNumberFormat="1" applyFont="1" applyBorder="1" applyAlignment="1" applyProtection="1">
      <alignment horizontal="center" vertical="center"/>
    </xf>
    <xf numFmtId="170" fontId="0" fillId="0" borderId="0" xfId="0" applyNumberFormat="1" applyBorder="1" applyProtection="1">
      <protection locked="0"/>
    </xf>
    <xf numFmtId="0" fontId="6" fillId="0" borderId="48" xfId="0" applyFont="1" applyBorder="1" applyAlignment="1" applyProtection="1">
      <alignment horizontal="center" vertical="center" wrapText="1"/>
    </xf>
    <xf numFmtId="170" fontId="46" fillId="0" borderId="48" xfId="0" applyNumberFormat="1" applyFont="1" applyBorder="1" applyAlignment="1" applyProtection="1">
      <alignment horizontal="center" vertical="center"/>
    </xf>
    <xf numFmtId="170" fontId="46" fillId="32" borderId="24" xfId="0" applyNumberFormat="1" applyFont="1" applyFill="1" applyBorder="1" applyAlignment="1" applyProtection="1">
      <alignment horizontal="center" vertical="center"/>
      <protection locked="0"/>
    </xf>
    <xf numFmtId="170" fontId="46" fillId="32" borderId="49" xfId="0" applyNumberFormat="1" applyFont="1" applyFill="1" applyBorder="1" applyAlignment="1" applyProtection="1">
      <alignment horizontal="center" vertical="center"/>
      <protection locked="0"/>
    </xf>
    <xf numFmtId="170" fontId="46" fillId="32" borderId="50" xfId="0" applyNumberFormat="1" applyFont="1" applyFill="1" applyBorder="1" applyAlignment="1" applyProtection="1">
      <alignment horizontal="center" vertical="center"/>
      <protection locked="0"/>
    </xf>
    <xf numFmtId="170" fontId="46" fillId="0" borderId="58" xfId="0" applyNumberFormat="1" applyFont="1" applyBorder="1" applyAlignment="1" applyProtection="1">
      <alignment horizontal="center" vertical="center"/>
    </xf>
    <xf numFmtId="170" fontId="46" fillId="0" borderId="59" xfId="0" applyNumberFormat="1" applyFont="1" applyBorder="1" applyAlignment="1" applyProtection="1">
      <alignment horizontal="center" vertical="center"/>
    </xf>
    <xf numFmtId="170" fontId="0" fillId="0" borderId="0" xfId="0" applyNumberFormat="1" applyProtection="1">
      <protection locked="0"/>
    </xf>
    <xf numFmtId="0" fontId="6" fillId="0" borderId="60" xfId="0" applyFont="1" applyBorder="1" applyAlignment="1" applyProtection="1">
      <alignment horizontal="center" vertical="center" wrapText="1"/>
    </xf>
    <xf numFmtId="2" fontId="46" fillId="0" borderId="60" xfId="0" applyNumberFormat="1" applyFont="1" applyBorder="1" applyAlignment="1" applyProtection="1">
      <alignment horizontal="center" vertical="center"/>
    </xf>
    <xf numFmtId="2" fontId="46" fillId="0" borderId="13" xfId="0" applyNumberFormat="1" applyFont="1" applyBorder="1" applyAlignment="1" applyProtection="1">
      <alignment horizontal="center" vertical="center"/>
    </xf>
    <xf numFmtId="2" fontId="46" fillId="0" borderId="61" xfId="0" applyNumberFormat="1" applyFont="1" applyBorder="1" applyAlignment="1" applyProtection="1">
      <alignment horizontal="center" vertical="center"/>
    </xf>
    <xf numFmtId="2" fontId="46" fillId="0" borderId="16" xfId="0" applyNumberFormat="1" applyFont="1" applyBorder="1" applyAlignment="1" applyProtection="1">
      <alignment horizontal="center" vertical="center"/>
    </xf>
    <xf numFmtId="2" fontId="46" fillId="0" borderId="62" xfId="0" applyNumberFormat="1" applyFont="1" applyBorder="1" applyAlignment="1" applyProtection="1">
      <alignment horizontal="center" vertical="center"/>
    </xf>
    <xf numFmtId="2" fontId="46" fillId="0" borderId="41" xfId="0" applyNumberFormat="1" applyFont="1" applyBorder="1" applyAlignment="1" applyProtection="1">
      <alignment horizontal="center" vertical="center"/>
    </xf>
    <xf numFmtId="2" fontId="46" fillId="0" borderId="63" xfId="0" applyNumberFormat="1" applyFont="1" applyBorder="1" applyAlignment="1" applyProtection="1">
      <alignment horizontal="center" vertical="center"/>
    </xf>
    <xf numFmtId="2" fontId="46" fillId="0" borderId="17" xfId="0" applyNumberFormat="1" applyFont="1" applyBorder="1" applyAlignment="1" applyProtection="1">
      <alignment horizontal="center" vertical="center"/>
    </xf>
    <xf numFmtId="2" fontId="46" fillId="0" borderId="64" xfId="0" applyNumberFormat="1" applyFont="1" applyBorder="1" applyAlignment="1" applyProtection="1">
      <alignment horizontal="center" vertical="center"/>
    </xf>
    <xf numFmtId="2" fontId="46" fillId="0" borderId="42" xfId="0" applyNumberFormat="1" applyFont="1" applyBorder="1" applyAlignment="1" applyProtection="1">
      <alignment horizontal="center" vertical="center"/>
    </xf>
    <xf numFmtId="2" fontId="46" fillId="0" borderId="23" xfId="0" applyNumberFormat="1" applyFont="1" applyBorder="1" applyAlignment="1" applyProtection="1">
      <alignment horizontal="center" vertical="center"/>
    </xf>
    <xf numFmtId="2" fontId="46" fillId="0" borderId="43" xfId="0" applyNumberFormat="1" applyFont="1" applyBorder="1" applyAlignment="1" applyProtection="1">
      <alignment horizontal="center" vertical="center"/>
    </xf>
    <xf numFmtId="2" fontId="46" fillId="0" borderId="57" xfId="0" applyNumberFormat="1" applyFont="1" applyBorder="1" applyAlignment="1" applyProtection="1">
      <alignment horizontal="center" vertical="center"/>
    </xf>
    <xf numFmtId="2" fontId="46" fillId="0" borderId="46" xfId="0" applyNumberFormat="1" applyFont="1" applyBorder="1" applyAlignment="1" applyProtection="1">
      <alignment horizontal="center" vertical="center"/>
    </xf>
    <xf numFmtId="2" fontId="46" fillId="0" borderId="15" xfId="0" applyNumberFormat="1" applyFont="1" applyBorder="1" applyAlignment="1" applyProtection="1">
      <alignment horizontal="center" vertical="center"/>
    </xf>
    <xf numFmtId="2" fontId="46" fillId="0" borderId="47" xfId="0" applyNumberFormat="1" applyFont="1" applyBorder="1" applyAlignment="1" applyProtection="1">
      <alignment horizontal="center" vertical="center"/>
    </xf>
    <xf numFmtId="2" fontId="46" fillId="0" borderId="38" xfId="0" applyNumberFormat="1" applyFont="1" applyBorder="1" applyAlignment="1" applyProtection="1">
      <alignment horizontal="center" vertical="center"/>
    </xf>
    <xf numFmtId="2" fontId="46" fillId="32" borderId="65" xfId="0" applyNumberFormat="1" applyFont="1" applyFill="1" applyBorder="1" applyAlignment="1" applyProtection="1">
      <alignment horizontal="center" vertical="center"/>
      <protection locked="0"/>
    </xf>
    <xf numFmtId="2" fontId="46" fillId="0" borderId="26" xfId="0" applyNumberFormat="1" applyFont="1" applyBorder="1" applyAlignment="1" applyProtection="1">
      <alignment horizontal="center" vertical="center"/>
    </xf>
    <xf numFmtId="2" fontId="46" fillId="0" borderId="7" xfId="0" applyNumberFormat="1" applyFont="1" applyBorder="1" applyAlignment="1" applyProtection="1">
      <alignment horizontal="center" vertical="center"/>
    </xf>
    <xf numFmtId="2" fontId="46" fillId="0" borderId="40" xfId="0" applyNumberFormat="1" applyFont="1" applyBorder="1" applyAlignment="1" applyProtection="1">
      <alignment horizontal="center" vertical="center"/>
    </xf>
    <xf numFmtId="2" fontId="46" fillId="0" borderId="8" xfId="0" applyNumberFormat="1" applyFont="1" applyBorder="1" applyAlignment="1" applyProtection="1">
      <alignment horizontal="center" vertical="center"/>
    </xf>
    <xf numFmtId="2" fontId="46" fillId="0" borderId="11" xfId="0" applyNumberFormat="1" applyFont="1" applyBorder="1" applyAlignment="1" applyProtection="1">
      <alignment horizontal="center" vertical="center"/>
    </xf>
    <xf numFmtId="2" fontId="46" fillId="0" borderId="66" xfId="0" applyNumberFormat="1" applyFont="1" applyBorder="1" applyAlignment="1" applyProtection="1">
      <alignment horizontal="center" vertical="center"/>
    </xf>
    <xf numFmtId="170" fontId="46" fillId="0" borderId="26" xfId="0" applyNumberFormat="1" applyFont="1" applyFill="1" applyBorder="1" applyAlignment="1" applyProtection="1">
      <alignment horizontal="center" vertical="center"/>
    </xf>
    <xf numFmtId="170" fontId="46" fillId="0" borderId="7" xfId="0" applyNumberFormat="1" applyFont="1" applyFill="1" applyBorder="1" applyAlignment="1" applyProtection="1">
      <alignment horizontal="center" vertical="center"/>
    </xf>
    <xf numFmtId="170" fontId="46" fillId="0" borderId="40" xfId="0" applyNumberFormat="1" applyFont="1" applyFill="1" applyBorder="1" applyAlignment="1" applyProtection="1">
      <alignment horizontal="center" vertical="center"/>
    </xf>
    <xf numFmtId="170" fontId="46" fillId="0" borderId="8" xfId="0" applyNumberFormat="1" applyFont="1" applyFill="1" applyBorder="1" applyAlignment="1" applyProtection="1">
      <alignment horizontal="center" vertical="center"/>
    </xf>
    <xf numFmtId="170" fontId="46" fillId="0" borderId="11" xfId="0" applyNumberFormat="1" applyFont="1" applyFill="1" applyBorder="1" applyAlignment="1" applyProtection="1">
      <alignment horizontal="center" vertical="center"/>
    </xf>
    <xf numFmtId="170" fontId="46" fillId="0" borderId="66" xfId="0" applyNumberFormat="1" applyFont="1" applyFill="1" applyBorder="1" applyAlignment="1" applyProtection="1">
      <alignment horizontal="center" vertical="center"/>
    </xf>
    <xf numFmtId="170" fontId="46" fillId="0" borderId="48" xfId="0" applyNumberFormat="1" applyFont="1" applyFill="1" applyBorder="1" applyAlignment="1" applyProtection="1">
      <alignment horizontal="center" vertical="center"/>
    </xf>
    <xf numFmtId="170" fontId="46" fillId="0" borderId="24" xfId="0" applyNumberFormat="1" applyFont="1" applyFill="1" applyBorder="1" applyAlignment="1" applyProtection="1">
      <alignment horizontal="center" vertical="center"/>
    </xf>
    <xf numFmtId="170" fontId="46" fillId="0" borderId="50" xfId="0" applyNumberFormat="1" applyFont="1" applyFill="1" applyBorder="1" applyAlignment="1" applyProtection="1">
      <alignment horizontal="center" vertical="center"/>
    </xf>
    <xf numFmtId="170" fontId="46" fillId="0" borderId="49" xfId="0" applyNumberFormat="1" applyFont="1" applyFill="1" applyBorder="1" applyAlignment="1" applyProtection="1">
      <alignment horizontal="center" vertical="center"/>
    </xf>
    <xf numFmtId="170" fontId="46" fillId="0" borderId="58" xfId="0" applyNumberFormat="1" applyFont="1" applyFill="1" applyBorder="1" applyAlignment="1" applyProtection="1">
      <alignment horizontal="center" vertical="center"/>
    </xf>
    <xf numFmtId="170" fontId="46" fillId="0" borderId="59" xfId="0" applyNumberFormat="1" applyFont="1" applyFill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 wrapText="1"/>
    </xf>
    <xf numFmtId="2" fontId="46" fillId="0" borderId="12" xfId="0" applyNumberFormat="1" applyFont="1" applyBorder="1" applyAlignment="1" applyProtection="1">
      <alignment horizontal="center" vertical="center"/>
    </xf>
    <xf numFmtId="2" fontId="46" fillId="0" borderId="21" xfId="0" applyNumberFormat="1" applyFont="1" applyBorder="1" applyAlignment="1" applyProtection="1">
      <alignment horizontal="center" vertical="center"/>
    </xf>
    <xf numFmtId="2" fontId="46" fillId="0" borderId="67" xfId="0" applyNumberFormat="1" applyFont="1" applyBorder="1" applyAlignment="1" applyProtection="1">
      <alignment horizontal="center" vertical="center"/>
    </xf>
    <xf numFmtId="2" fontId="46" fillId="32" borderId="66" xfId="0" applyNumberFormat="1" applyFont="1" applyFill="1" applyBorder="1" applyAlignment="1" applyProtection="1">
      <alignment horizontal="center" vertical="center"/>
      <protection locked="0"/>
    </xf>
    <xf numFmtId="2" fontId="46" fillId="0" borderId="24" xfId="0" applyNumberFormat="1" applyFont="1" applyBorder="1" applyAlignment="1" applyProtection="1">
      <alignment horizontal="center" vertical="center"/>
    </xf>
    <xf numFmtId="2" fontId="46" fillId="0" borderId="59" xfId="0" applyNumberFormat="1" applyFont="1" applyBorder="1" applyAlignment="1" applyProtection="1">
      <alignment horizontal="center" vertical="center"/>
    </xf>
    <xf numFmtId="0" fontId="8" fillId="0" borderId="0" xfId="0" applyFont="1" applyProtection="1">
      <protection locked="0"/>
    </xf>
    <xf numFmtId="0" fontId="28" fillId="0" borderId="0" xfId="34" applyFont="1" applyAlignment="1" applyProtection="1">
      <alignment vertical="center"/>
      <protection locked="0"/>
    </xf>
    <xf numFmtId="0" fontId="28" fillId="0" borderId="0" xfId="34" applyFont="1" applyProtection="1">
      <protection locked="0"/>
    </xf>
    <xf numFmtId="0" fontId="8" fillId="0" borderId="0" xfId="0" applyFont="1" applyAlignment="1" applyProtection="1">
      <protection locked="0"/>
    </xf>
    <xf numFmtId="170" fontId="99" fillId="0" borderId="0" xfId="0" applyNumberFormat="1" applyFont="1" applyProtection="1">
      <protection locked="0"/>
    </xf>
    <xf numFmtId="0" fontId="100" fillId="0" borderId="0" xfId="0" applyFont="1" applyProtection="1"/>
    <xf numFmtId="170" fontId="100" fillId="0" borderId="0" xfId="0" applyNumberFormat="1" applyFont="1" applyProtection="1"/>
    <xf numFmtId="0" fontId="46" fillId="0" borderId="54" xfId="0" applyFont="1" applyBorder="1" applyAlignment="1" applyProtection="1">
      <alignment horizontal="center" vertical="center"/>
    </xf>
    <xf numFmtId="0" fontId="46" fillId="0" borderId="55" xfId="0" applyFont="1" applyBorder="1" applyAlignment="1" applyProtection="1">
      <alignment horizontal="center" vertical="center" wrapText="1"/>
    </xf>
    <xf numFmtId="0" fontId="46" fillId="0" borderId="53" xfId="0" applyFont="1" applyBorder="1" applyAlignment="1" applyProtection="1">
      <alignment horizontal="center" vertical="center"/>
    </xf>
    <xf numFmtId="0" fontId="46" fillId="0" borderId="55" xfId="0" applyFont="1" applyBorder="1" applyAlignment="1" applyProtection="1">
      <alignment horizontal="center" vertical="center"/>
    </xf>
    <xf numFmtId="0" fontId="46" fillId="0" borderId="39" xfId="0" applyFont="1" applyBorder="1" applyAlignment="1" applyProtection="1">
      <alignment horizontal="center" vertical="center"/>
    </xf>
    <xf numFmtId="0" fontId="46" fillId="0" borderId="50" xfId="0" applyFont="1" applyBorder="1" applyAlignment="1" applyProtection="1">
      <alignment horizontal="center" vertical="center"/>
    </xf>
    <xf numFmtId="0" fontId="46" fillId="0" borderId="56" xfId="0" applyFont="1" applyBorder="1" applyAlignment="1" applyProtection="1">
      <alignment horizontal="center" vertical="center"/>
    </xf>
    <xf numFmtId="0" fontId="46" fillId="0" borderId="23" xfId="0" applyFont="1" applyBorder="1" applyAlignment="1" applyProtection="1">
      <alignment horizontal="left" vertical="center" wrapText="1"/>
    </xf>
    <xf numFmtId="0" fontId="46" fillId="0" borderId="43" xfId="0" applyFont="1" applyBorder="1" applyAlignment="1" applyProtection="1">
      <alignment horizontal="center" vertical="center"/>
    </xf>
    <xf numFmtId="0" fontId="46" fillId="0" borderId="7" xfId="0" applyFont="1" applyBorder="1" applyAlignment="1" applyProtection="1">
      <alignment horizontal="left" vertical="center" wrapText="1"/>
    </xf>
    <xf numFmtId="0" fontId="46" fillId="0" borderId="40" xfId="0" applyFont="1" applyBorder="1" applyAlignment="1" applyProtection="1">
      <alignment horizontal="center" vertical="center"/>
    </xf>
    <xf numFmtId="0" fontId="46" fillId="0" borderId="24" xfId="0" applyFont="1" applyBorder="1" applyAlignment="1" applyProtection="1">
      <alignment horizontal="left" vertical="center" wrapText="1"/>
    </xf>
    <xf numFmtId="0" fontId="46" fillId="0" borderId="13" xfId="0" applyFont="1" applyFill="1" applyBorder="1" applyAlignment="1" applyProtection="1">
      <alignment horizontal="left" vertical="center" wrapText="1"/>
    </xf>
    <xf numFmtId="0" fontId="46" fillId="0" borderId="61" xfId="0" applyFont="1" applyBorder="1" applyAlignment="1" applyProtection="1">
      <alignment horizontal="center" vertical="center" wrapText="1"/>
    </xf>
    <xf numFmtId="0" fontId="46" fillId="0" borderId="43" xfId="0" applyFont="1" applyBorder="1" applyAlignment="1" applyProtection="1">
      <alignment horizontal="center" vertical="center" wrapText="1"/>
    </xf>
    <xf numFmtId="0" fontId="46" fillId="0" borderId="40" xfId="0" applyFont="1" applyBorder="1" applyAlignment="1" applyProtection="1">
      <alignment horizontal="center" vertical="center" wrapText="1"/>
    </xf>
    <xf numFmtId="0" fontId="46" fillId="0" borderId="50" xfId="0" applyFont="1" applyBorder="1" applyAlignment="1" applyProtection="1">
      <alignment horizontal="center" vertical="center" wrapText="1"/>
    </xf>
    <xf numFmtId="0" fontId="46" fillId="0" borderId="15" xfId="0" applyFont="1" applyBorder="1" applyAlignment="1" applyProtection="1">
      <alignment horizontal="left" vertical="center" wrapText="1"/>
    </xf>
    <xf numFmtId="0" fontId="46" fillId="0" borderId="47" xfId="0" applyFont="1" applyBorder="1" applyAlignment="1" applyProtection="1">
      <alignment horizontal="center" vertical="center" wrapText="1"/>
    </xf>
    <xf numFmtId="0" fontId="46" fillId="0" borderId="8" xfId="0" applyFont="1" applyBorder="1" applyAlignment="1" applyProtection="1">
      <alignment horizontal="center" vertical="center" wrapText="1"/>
    </xf>
    <xf numFmtId="0" fontId="46" fillId="0" borderId="49" xfId="0" applyFont="1" applyBorder="1" applyAlignment="1" applyProtection="1">
      <alignment horizontal="center" vertical="center" wrapText="1"/>
    </xf>
    <xf numFmtId="0" fontId="100" fillId="0" borderId="0" xfId="0" applyFont="1" applyProtection="1"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46" fillId="0" borderId="52" xfId="0" applyFont="1" applyBorder="1" applyAlignment="1" applyProtection="1">
      <alignment horizontal="center" vertical="center"/>
    </xf>
    <xf numFmtId="170" fontId="46" fillId="0" borderId="68" xfId="0" applyNumberFormat="1" applyFont="1" applyBorder="1" applyAlignment="1" applyProtection="1">
      <alignment horizontal="center" vertical="center"/>
    </xf>
    <xf numFmtId="0" fontId="46" fillId="0" borderId="69" xfId="0" applyFont="1" applyBorder="1" applyAlignment="1" applyProtection="1">
      <alignment horizontal="center" vertical="center"/>
    </xf>
    <xf numFmtId="170" fontId="46" fillId="0" borderId="65" xfId="0" applyNumberFormat="1" applyFont="1" applyBorder="1" applyAlignment="1" applyProtection="1">
      <alignment horizontal="center" vertical="center"/>
    </xf>
    <xf numFmtId="170" fontId="46" fillId="0" borderId="66" xfId="0" applyNumberFormat="1" applyFont="1" applyBorder="1" applyAlignment="1" applyProtection="1">
      <alignment horizontal="center" vertical="center"/>
    </xf>
    <xf numFmtId="0" fontId="11" fillId="0" borderId="0" xfId="56" applyFont="1" applyFill="1" applyAlignment="1">
      <alignment horizontal="left" vertical="center"/>
    </xf>
    <xf numFmtId="0" fontId="101" fillId="0" borderId="0" xfId="0" applyFont="1"/>
    <xf numFmtId="0" fontId="11" fillId="0" borderId="7" xfId="0" applyFont="1" applyBorder="1"/>
    <xf numFmtId="0" fontId="11" fillId="0" borderId="7" xfId="0" applyFont="1" applyBorder="1" applyAlignment="1">
      <alignment wrapText="1"/>
    </xf>
    <xf numFmtId="0" fontId="11" fillId="0" borderId="0" xfId="0" applyFont="1"/>
    <xf numFmtId="0" fontId="9" fillId="0" borderId="0" xfId="0" applyFont="1"/>
    <xf numFmtId="0" fontId="11" fillId="0" borderId="7" xfId="0" applyFont="1" applyBorder="1" applyAlignment="1">
      <alignment vertical="center"/>
    </xf>
    <xf numFmtId="0" fontId="11" fillId="0" borderId="0" xfId="0" applyFont="1" applyBorder="1"/>
    <xf numFmtId="0" fontId="11" fillId="0" borderId="0" xfId="0" applyFont="1" applyAlignment="1">
      <alignment vertical="center"/>
    </xf>
    <xf numFmtId="4" fontId="84" fillId="0" borderId="0" xfId="0" applyNumberFormat="1" applyFont="1" applyFill="1" applyBorder="1"/>
    <xf numFmtId="0" fontId="11" fillId="0" borderId="7" xfId="0" applyFont="1" applyBorder="1" applyAlignment="1">
      <alignment horizontal="center" vertical="center"/>
    </xf>
    <xf numFmtId="0" fontId="40" fillId="0" borderId="0" xfId="39" applyFont="1" applyAlignment="1"/>
    <xf numFmtId="0" fontId="27" fillId="0" borderId="0" xfId="39" applyAlignment="1">
      <alignment horizontal="left"/>
    </xf>
    <xf numFmtId="0" fontId="39" fillId="0" borderId="0" xfId="39" applyFont="1" applyAlignment="1">
      <alignment horizontal="left"/>
    </xf>
    <xf numFmtId="0" fontId="40" fillId="0" borderId="0" xfId="39" applyFont="1" applyAlignment="1">
      <alignment horizontal="left"/>
    </xf>
    <xf numFmtId="0" fontId="11" fillId="0" borderId="7" xfId="0" applyFont="1" applyBorder="1" applyAlignment="1">
      <alignment horizontal="center"/>
    </xf>
    <xf numFmtId="4" fontId="0" fillId="0" borderId="0" xfId="0" applyNumberFormat="1"/>
    <xf numFmtId="0" fontId="12" fillId="0" borderId="0" xfId="39" applyFont="1" applyAlignment="1">
      <alignment horizontal="center"/>
    </xf>
    <xf numFmtId="0" fontId="28" fillId="0" borderId="0" xfId="39" applyFont="1" applyAlignment="1">
      <alignment horizontal="center"/>
    </xf>
    <xf numFmtId="0" fontId="12" fillId="0" borderId="0" xfId="39" applyFont="1" applyAlignment="1"/>
    <xf numFmtId="0" fontId="84" fillId="0" borderId="0" xfId="0" applyFont="1" applyFill="1" applyBorder="1" applyAlignment="1">
      <alignment horizontal="center"/>
    </xf>
    <xf numFmtId="0" fontId="11" fillId="0" borderId="7" xfId="0" applyFont="1" applyBorder="1" applyAlignment="1">
      <alignment horizontal="center" vertical="top" wrapText="1"/>
    </xf>
    <xf numFmtId="0" fontId="102" fillId="0" borderId="0" xfId="0" applyFont="1"/>
    <xf numFmtId="0" fontId="67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" fontId="70" fillId="0" borderId="7" xfId="0" applyNumberFormat="1" applyFont="1" applyBorder="1" applyAlignment="1">
      <alignment vertical="center"/>
    </xf>
    <xf numFmtId="2" fontId="70" fillId="0" borderId="7" xfId="0" applyNumberFormat="1" applyFont="1" applyBorder="1" applyAlignment="1">
      <alignment vertical="center"/>
    </xf>
    <xf numFmtId="3" fontId="4" fillId="0" borderId="7" xfId="0" applyNumberFormat="1" applyFont="1" applyBorder="1"/>
    <xf numFmtId="3" fontId="70" fillId="0" borderId="7" xfId="0" applyNumberFormat="1" applyFont="1" applyBorder="1" applyAlignment="1">
      <alignment horizontal="center" vertical="center"/>
    </xf>
    <xf numFmtId="3" fontId="67" fillId="0" borderId="7" xfId="0" applyNumberFormat="1" applyFont="1" applyBorder="1" applyAlignment="1">
      <alignment horizontal="center" vertical="center"/>
    </xf>
    <xf numFmtId="1" fontId="58" fillId="0" borderId="7" xfId="0" applyNumberFormat="1" applyFont="1" applyBorder="1" applyAlignment="1">
      <alignment horizontal="center" vertical="center"/>
    </xf>
    <xf numFmtId="0" fontId="4" fillId="0" borderId="8" xfId="51" applyNumberFormat="1" applyFont="1" applyFill="1" applyBorder="1" applyAlignment="1" applyProtection="1">
      <alignment horizontal="center" vertical="center" wrapText="1"/>
    </xf>
    <xf numFmtId="0" fontId="4" fillId="0" borderId="9" xfId="51" applyNumberFormat="1" applyFont="1" applyFill="1" applyBorder="1" applyAlignment="1" applyProtection="1">
      <alignment horizontal="center" vertical="center" wrapText="1"/>
    </xf>
    <xf numFmtId="0" fontId="4" fillId="0" borderId="11" xfId="51" applyNumberFormat="1" applyFont="1" applyFill="1" applyBorder="1" applyAlignment="1" applyProtection="1">
      <alignment horizontal="center" vertical="center" wrapText="1"/>
    </xf>
    <xf numFmtId="0" fontId="70" fillId="0" borderId="7" xfId="0" applyFont="1" applyFill="1" applyBorder="1" applyAlignment="1">
      <alignment horizontal="center" vertical="center"/>
    </xf>
    <xf numFmtId="0" fontId="57" fillId="0" borderId="0" xfId="0" applyFont="1" applyFill="1" applyAlignment="1">
      <alignment vertical="center" wrapText="1"/>
    </xf>
    <xf numFmtId="0" fontId="0" fillId="0" borderId="7" xfId="0" applyBorder="1"/>
    <xf numFmtId="0" fontId="11" fillId="0" borderId="0" xfId="0" applyFont="1" applyAlignment="1">
      <alignment wrapText="1"/>
    </xf>
    <xf numFmtId="0" fontId="84" fillId="0" borderId="31" xfId="0" applyFont="1" applyFill="1" applyBorder="1" applyAlignment="1">
      <alignment wrapText="1"/>
    </xf>
    <xf numFmtId="0" fontId="85" fillId="0" borderId="42" xfId="0" applyFont="1" applyFill="1" applyBorder="1"/>
    <xf numFmtId="0" fontId="67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57" fillId="0" borderId="0" xfId="0" applyFont="1" applyFill="1" applyAlignment="1"/>
    <xf numFmtId="0" fontId="67" fillId="0" borderId="7" xfId="0" applyFont="1" applyBorder="1" applyAlignment="1">
      <alignment horizontal="center" vertical="center" wrapText="1"/>
    </xf>
    <xf numFmtId="0" fontId="70" fillId="0" borderId="7" xfId="0" applyFont="1" applyBorder="1" applyAlignment="1">
      <alignment horizontal="center" vertical="center"/>
    </xf>
    <xf numFmtId="0" fontId="57" fillId="0" borderId="8" xfId="19" applyNumberFormat="1" applyFont="1" applyFill="1" applyBorder="1" applyAlignment="1" applyProtection="1">
      <alignment horizontal="center" vertical="center" wrapText="1"/>
    </xf>
    <xf numFmtId="1" fontId="57" fillId="0" borderId="8" xfId="19" applyNumberFormat="1" applyFont="1" applyFill="1" applyBorder="1" applyAlignment="1" applyProtection="1">
      <alignment horizontal="center" vertical="center" wrapText="1"/>
    </xf>
    <xf numFmtId="0" fontId="70" fillId="0" borderId="8" xfId="0" applyFont="1" applyBorder="1" applyAlignment="1">
      <alignment horizontal="center" vertical="center"/>
    </xf>
    <xf numFmtId="0" fontId="70" fillId="0" borderId="9" xfId="0" applyFont="1" applyBorder="1" applyAlignment="1">
      <alignment horizontal="center" vertical="center"/>
    </xf>
    <xf numFmtId="0" fontId="70" fillId="0" borderId="11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3" fontId="69" fillId="0" borderId="7" xfId="0" applyNumberFormat="1" applyFont="1" applyBorder="1" applyAlignment="1">
      <alignment vertical="center" wrapText="1"/>
    </xf>
    <xf numFmtId="4" fontId="69" fillId="0" borderId="7" xfId="0" applyNumberFormat="1" applyFont="1" applyBorder="1" applyAlignment="1">
      <alignment vertical="center" wrapText="1"/>
    </xf>
    <xf numFmtId="0" fontId="102" fillId="0" borderId="7" xfId="0" applyFont="1" applyBorder="1" applyAlignment="1">
      <alignment vertical="center" wrapText="1"/>
    </xf>
    <xf numFmtId="0" fontId="102" fillId="0" borderId="7" xfId="0" applyFont="1" applyBorder="1" applyAlignment="1">
      <alignment vertical="center"/>
    </xf>
    <xf numFmtId="4" fontId="102" fillId="0" borderId="0" xfId="0" applyNumberFormat="1" applyFont="1"/>
    <xf numFmtId="0" fontId="102" fillId="0" borderId="7" xfId="0" applyFont="1" applyBorder="1" applyAlignment="1">
      <alignment horizontal="center" vertical="center" wrapText="1"/>
    </xf>
    <xf numFmtId="0" fontId="102" fillId="0" borderId="7" xfId="0" applyFont="1" applyBorder="1" applyAlignment="1">
      <alignment horizontal="center" vertical="center"/>
    </xf>
    <xf numFmtId="170" fontId="57" fillId="0" borderId="8" xfId="19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60" fillId="0" borderId="7" xfId="52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42" xfId="0" applyFont="1" applyBorder="1" applyAlignment="1">
      <alignment wrapText="1"/>
    </xf>
    <xf numFmtId="0" fontId="4" fillId="0" borderId="23" xfId="0" applyFont="1" applyBorder="1" applyAlignment="1">
      <alignment horizontal="center" wrapText="1"/>
    </xf>
    <xf numFmtId="0" fontId="4" fillId="0" borderId="23" xfId="0" applyFont="1" applyBorder="1" applyAlignment="1">
      <alignment wrapText="1"/>
    </xf>
    <xf numFmtId="0" fontId="4" fillId="0" borderId="44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45" xfId="0" applyFont="1" applyBorder="1" applyAlignment="1">
      <alignment horizontal="center" wrapText="1"/>
    </xf>
    <xf numFmtId="3" fontId="4" fillId="30" borderId="23" xfId="0" applyNumberFormat="1" applyFont="1" applyFill="1" applyBorder="1" applyAlignment="1">
      <alignment horizontal="center" vertical="center" wrapText="1"/>
    </xf>
    <xf numFmtId="3" fontId="4" fillId="0" borderId="43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wrapText="1"/>
    </xf>
    <xf numFmtId="0" fontId="4" fillId="0" borderId="15" xfId="0" applyFont="1" applyBorder="1" applyAlignment="1">
      <alignment wrapText="1"/>
    </xf>
    <xf numFmtId="169" fontId="4" fillId="30" borderId="15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left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30" borderId="7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wrapText="1"/>
    </xf>
    <xf numFmtId="0" fontId="4" fillId="0" borderId="24" xfId="0" applyFont="1" applyBorder="1" applyAlignment="1">
      <alignment wrapText="1"/>
    </xf>
    <xf numFmtId="4" fontId="4" fillId="0" borderId="23" xfId="0" applyNumberFormat="1" applyFont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center" vertical="center" wrapText="1"/>
    </xf>
    <xf numFmtId="3" fontId="4" fillId="0" borderId="50" xfId="0" applyNumberFormat="1" applyFont="1" applyBorder="1" applyAlignment="1">
      <alignment horizontal="center" vertical="center" wrapText="1"/>
    </xf>
    <xf numFmtId="169" fontId="4" fillId="30" borderId="23" xfId="0" applyNumberFormat="1" applyFont="1" applyFill="1" applyBorder="1" applyAlignment="1">
      <alignment horizontal="center" vertical="center" wrapText="1"/>
    </xf>
    <xf numFmtId="169" fontId="4" fillId="0" borderId="23" xfId="0" applyNumberFormat="1" applyFont="1" applyBorder="1" applyAlignment="1">
      <alignment horizontal="center" vertical="center" wrapText="1"/>
    </xf>
    <xf numFmtId="4" fontId="4" fillId="30" borderId="43" xfId="0" applyNumberFormat="1" applyFont="1" applyFill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center" vertical="center" wrapText="1"/>
    </xf>
    <xf numFmtId="171" fontId="4" fillId="0" borderId="24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wrapText="1"/>
    </xf>
    <xf numFmtId="0" fontId="4" fillId="0" borderId="25" xfId="0" applyFont="1" applyBorder="1" applyAlignment="1">
      <alignment wrapText="1"/>
    </xf>
    <xf numFmtId="171" fontId="4" fillId="0" borderId="25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171" fontId="4" fillId="30" borderId="52" xfId="0" applyNumberFormat="1" applyFont="1" applyFill="1" applyBorder="1" applyAlignment="1">
      <alignment horizontal="center" vertical="center" wrapText="1"/>
    </xf>
    <xf numFmtId="4" fontId="4" fillId="30" borderId="15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4" fillId="0" borderId="47" xfId="0" applyNumberFormat="1" applyFont="1" applyFill="1" applyBorder="1" applyAlignment="1">
      <alignment horizontal="center" vertical="center" wrapText="1"/>
    </xf>
    <xf numFmtId="4" fontId="4" fillId="30" borderId="8" xfId="0" applyNumberFormat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wrapText="1"/>
    </xf>
    <xf numFmtId="0" fontId="4" fillId="0" borderId="18" xfId="0" applyFont="1" applyBorder="1" applyAlignment="1">
      <alignment wrapText="1"/>
    </xf>
    <xf numFmtId="4" fontId="4" fillId="0" borderId="18" xfId="0" applyNumberFormat="1" applyFont="1" applyBorder="1" applyAlignment="1">
      <alignment horizontal="center" vertical="center" wrapText="1"/>
    </xf>
    <xf numFmtId="2" fontId="4" fillId="0" borderId="43" xfId="0" applyNumberFormat="1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2" fontId="4" fillId="0" borderId="50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23" xfId="0" applyFont="1" applyBorder="1" applyAlignment="1">
      <alignment vertical="top" wrapText="1"/>
    </xf>
    <xf numFmtId="0" fontId="4" fillId="0" borderId="43" xfId="0" applyFont="1" applyBorder="1" applyAlignment="1">
      <alignment vertical="top" wrapText="1"/>
    </xf>
    <xf numFmtId="0" fontId="9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7" fillId="0" borderId="0" xfId="0" applyFont="1" applyAlignment="1">
      <alignment vertical="justify"/>
    </xf>
    <xf numFmtId="0" fontId="67" fillId="0" borderId="7" xfId="0" applyFont="1" applyFill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2" fontId="36" fillId="0" borderId="7" xfId="40" applyNumberFormat="1" applyFont="1" applyBorder="1" applyAlignment="1">
      <alignment horizontal="center"/>
    </xf>
    <xf numFmtId="171" fontId="36" fillId="0" borderId="7" xfId="40" applyNumberFormat="1" applyFont="1" applyFill="1" applyBorder="1" applyAlignment="1">
      <alignment horizontal="center" vertical="center"/>
    </xf>
    <xf numFmtId="170" fontId="49" fillId="0" borderId="7" xfId="40" applyNumberFormat="1" applyFont="1" applyFill="1" applyBorder="1" applyAlignment="1">
      <alignment horizontal="center"/>
    </xf>
    <xf numFmtId="171" fontId="49" fillId="0" borderId="7" xfId="40" applyNumberFormat="1" applyFont="1" applyFill="1" applyBorder="1" applyAlignment="1">
      <alignment horizontal="center" vertical="center"/>
    </xf>
    <xf numFmtId="3" fontId="49" fillId="0" borderId="7" xfId="40" applyNumberFormat="1" applyFont="1" applyFill="1" applyBorder="1" applyAlignment="1">
      <alignment horizontal="center" vertical="center"/>
    </xf>
    <xf numFmtId="0" fontId="4" fillId="0" borderId="9" xfId="5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wrapText="1"/>
    </xf>
    <xf numFmtId="2" fontId="53" fillId="0" borderId="0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/>
    </xf>
    <xf numFmtId="176" fontId="70" fillId="0" borderId="7" xfId="0" applyNumberFormat="1" applyFont="1" applyBorder="1" applyAlignment="1">
      <alignment horizontal="center" vertical="center"/>
    </xf>
    <xf numFmtId="0" fontId="12" fillId="0" borderId="0" xfId="39" applyFont="1" applyAlignment="1">
      <alignment horizontal="left"/>
    </xf>
    <xf numFmtId="0" fontId="12" fillId="0" borderId="0" xfId="39" applyFont="1" applyAlignment="1">
      <alignment horizontal="center"/>
    </xf>
    <xf numFmtId="2" fontId="0" fillId="0" borderId="0" xfId="0" applyNumberFormat="1" applyProtection="1">
      <protection locked="0"/>
    </xf>
    <xf numFmtId="2" fontId="8" fillId="0" borderId="0" xfId="0" applyNumberFormat="1" applyFont="1" applyProtection="1">
      <protection locked="0"/>
    </xf>
    <xf numFmtId="0" fontId="67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 wrapText="1"/>
    </xf>
    <xf numFmtId="0" fontId="4" fillId="0" borderId="9" xfId="51" applyNumberFormat="1" applyFont="1" applyFill="1" applyBorder="1" applyAlignment="1" applyProtection="1">
      <alignment horizontal="center" vertical="center" wrapText="1"/>
    </xf>
    <xf numFmtId="0" fontId="57" fillId="0" borderId="7" xfId="52" applyFont="1" applyFill="1" applyBorder="1" applyAlignment="1">
      <alignment horizontal="center" vertical="center" wrapText="1"/>
    </xf>
    <xf numFmtId="0" fontId="57" fillId="0" borderId="11" xfId="52" applyFont="1" applyFill="1" applyBorder="1" applyAlignment="1">
      <alignment horizontal="center" vertical="center"/>
    </xf>
    <xf numFmtId="0" fontId="58" fillId="0" borderId="7" xfId="52" applyFont="1" applyFill="1" applyBorder="1" applyAlignment="1">
      <alignment horizontal="center" vertical="center"/>
    </xf>
    <xf numFmtId="0" fontId="58" fillId="0" borderId="7" xfId="52" applyFont="1" applyFill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center" vertical="center"/>
    </xf>
    <xf numFmtId="0" fontId="57" fillId="0" borderId="8" xfId="53" applyNumberFormat="1" applyFont="1" applyFill="1" applyBorder="1" applyAlignment="1" applyProtection="1">
      <alignment horizontal="center" vertical="center" wrapText="1"/>
    </xf>
    <xf numFmtId="0" fontId="57" fillId="0" borderId="9" xfId="53" applyNumberFormat="1" applyFont="1" applyFill="1" applyBorder="1" applyAlignment="1" applyProtection="1">
      <alignment horizontal="center" vertical="center" wrapText="1"/>
    </xf>
    <xf numFmtId="0" fontId="57" fillId="0" borderId="11" xfId="53" applyNumberFormat="1" applyFont="1" applyFill="1" applyBorder="1" applyAlignment="1" applyProtection="1">
      <alignment horizontal="center" vertical="center" wrapText="1"/>
    </xf>
    <xf numFmtId="0" fontId="57" fillId="0" borderId="7" xfId="53" applyNumberFormat="1" applyFont="1" applyFill="1" applyBorder="1" applyAlignment="1" applyProtection="1">
      <alignment horizontal="center" vertical="center" wrapText="1"/>
    </xf>
    <xf numFmtId="0" fontId="57" fillId="0" borderId="0" xfId="52" applyFont="1" applyFill="1" applyBorder="1" applyAlignment="1">
      <alignment horizontal="left" vertical="center"/>
    </xf>
    <xf numFmtId="4" fontId="11" fillId="0" borderId="0" xfId="0" applyNumberFormat="1" applyFont="1" applyBorder="1"/>
    <xf numFmtId="176" fontId="70" fillId="0" borderId="0" xfId="0" applyNumberFormat="1" applyFont="1" applyBorder="1" applyAlignment="1">
      <alignment horizontal="center" vertical="center"/>
    </xf>
    <xf numFmtId="2" fontId="67" fillId="0" borderId="7" xfId="0" applyNumberFormat="1" applyFont="1" applyFill="1" applyBorder="1" applyAlignment="1">
      <alignment horizontal="center" vertical="center" wrapText="1"/>
    </xf>
    <xf numFmtId="0" fontId="67" fillId="0" borderId="7" xfId="0" applyFont="1" applyFill="1" applyBorder="1" applyAlignment="1">
      <alignment horizontal="center" vertical="center"/>
    </xf>
    <xf numFmtId="2" fontId="67" fillId="0" borderId="7" xfId="0" applyNumberFormat="1" applyFont="1" applyFill="1" applyBorder="1" applyAlignment="1">
      <alignment horizontal="center" vertical="center"/>
    </xf>
    <xf numFmtId="0" fontId="58" fillId="29" borderId="7" xfId="0" applyFont="1" applyFill="1" applyBorder="1" applyAlignment="1">
      <alignment horizontal="center" vertical="center"/>
    </xf>
    <xf numFmtId="0" fontId="57" fillId="29" borderId="7" xfId="0" applyFont="1" applyFill="1" applyBorder="1" applyAlignment="1">
      <alignment horizontal="center" vertical="center"/>
    </xf>
    <xf numFmtId="4" fontId="58" fillId="29" borderId="7" xfId="0" applyNumberFormat="1" applyFont="1" applyFill="1" applyBorder="1" applyAlignment="1">
      <alignment horizontal="center" vertical="center"/>
    </xf>
    <xf numFmtId="170" fontId="57" fillId="0" borderId="7" xfId="52" applyNumberFormat="1" applyFont="1" applyFill="1" applyBorder="1" applyAlignment="1">
      <alignment vertical="center"/>
    </xf>
    <xf numFmtId="2" fontId="57" fillId="0" borderId="7" xfId="52" applyNumberFormat="1" applyFont="1" applyFill="1" applyBorder="1" applyAlignment="1" applyProtection="1">
      <alignment horizontal="center" vertical="center"/>
    </xf>
    <xf numFmtId="4" fontId="57" fillId="0" borderId="7" xfId="33" applyNumberFormat="1" applyFont="1" applyFill="1" applyBorder="1" applyAlignment="1">
      <alignment horizontal="center" vertical="center" wrapText="1"/>
    </xf>
    <xf numFmtId="4" fontId="57" fillId="0" borderId="12" xfId="54" applyNumberFormat="1" applyFont="1" applyFill="1" applyBorder="1" applyAlignment="1">
      <alignment horizontal="left" vertical="center" wrapText="1"/>
    </xf>
    <xf numFmtId="4" fontId="58" fillId="0" borderId="0" xfId="52" applyNumberFormat="1" applyFont="1" applyFill="1" applyBorder="1" applyAlignment="1">
      <alignment horizontal="center" vertical="center"/>
    </xf>
    <xf numFmtId="0" fontId="67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7" fillId="0" borderId="7" xfId="0" applyFont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center" vertical="center"/>
    </xf>
    <xf numFmtId="0" fontId="11" fillId="0" borderId="23" xfId="0" applyFont="1" applyBorder="1"/>
    <xf numFmtId="0" fontId="84" fillId="0" borderId="51" xfId="0" applyFont="1" applyBorder="1" applyAlignment="1">
      <alignment horizontal="center" vertical="center" wrapText="1"/>
    </xf>
    <xf numFmtId="0" fontId="84" fillId="0" borderId="25" xfId="0" applyFont="1" applyBorder="1" applyAlignment="1">
      <alignment horizontal="center" wrapText="1"/>
    </xf>
    <xf numFmtId="0" fontId="84" fillId="0" borderId="25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top" wrapText="1"/>
    </xf>
    <xf numFmtId="4" fontId="11" fillId="0" borderId="23" xfId="0" applyNumberFormat="1" applyFont="1" applyBorder="1"/>
    <xf numFmtId="0" fontId="11" fillId="0" borderId="23" xfId="0" applyFont="1" applyBorder="1" applyAlignment="1">
      <alignment horizontal="center" vertical="center"/>
    </xf>
    <xf numFmtId="4" fontId="57" fillId="0" borderId="9" xfId="53" applyNumberFormat="1" applyFont="1" applyFill="1" applyBorder="1" applyAlignment="1" applyProtection="1">
      <alignment horizontal="center" vertical="center" wrapText="1"/>
    </xf>
    <xf numFmtId="4" fontId="4" fillId="0" borderId="47" xfId="0" applyNumberFormat="1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center" vertical="center"/>
    </xf>
    <xf numFmtId="0" fontId="69" fillId="0" borderId="18" xfId="0" applyFont="1" applyBorder="1" applyAlignment="1">
      <alignment vertical="center" wrapText="1"/>
    </xf>
    <xf numFmtId="4" fontId="4" fillId="24" borderId="18" xfId="33" applyNumberFormat="1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4" fontId="4" fillId="26" borderId="8" xfId="0" applyNumberFormat="1" applyFont="1" applyFill="1" applyBorder="1" applyAlignment="1">
      <alignment horizontal="center" vertical="center"/>
    </xf>
    <xf numFmtId="4" fontId="4" fillId="26" borderId="11" xfId="0" applyNumberFormat="1" applyFont="1" applyFill="1" applyBorder="1" applyAlignment="1">
      <alignment horizontal="center" vertical="center"/>
    </xf>
    <xf numFmtId="1" fontId="4" fillId="0" borderId="7" xfId="51" applyNumberFormat="1" applyFont="1" applyFill="1" applyBorder="1" applyAlignment="1" applyProtection="1">
      <alignment horizontal="center" vertical="center" wrapText="1"/>
    </xf>
    <xf numFmtId="0" fontId="4" fillId="0" borderId="7" xfId="51" applyNumberFormat="1" applyFont="1" applyFill="1" applyBorder="1" applyAlignment="1" applyProtection="1">
      <alignment horizontal="center" vertical="center" wrapText="1"/>
    </xf>
    <xf numFmtId="4" fontId="4" fillId="0" borderId="7" xfId="51" applyNumberFormat="1" applyFont="1" applyFill="1" applyBorder="1" applyAlignment="1" applyProtection="1">
      <alignment horizontal="center" vertical="center" wrapText="1"/>
    </xf>
    <xf numFmtId="0" fontId="34" fillId="33" borderId="0" xfId="40" applyFill="1"/>
    <xf numFmtId="0" fontId="11" fillId="0" borderId="23" xfId="0" applyFont="1" applyBorder="1" applyAlignment="1">
      <alignment vertical="center"/>
    </xf>
    <xf numFmtId="0" fontId="11" fillId="0" borderId="42" xfId="0" applyFont="1" applyBorder="1"/>
    <xf numFmtId="0" fontId="84" fillId="0" borderId="23" xfId="0" applyFont="1" applyBorder="1"/>
    <xf numFmtId="4" fontId="84" fillId="0" borderId="23" xfId="0" applyNumberFormat="1" applyFont="1" applyBorder="1"/>
    <xf numFmtId="49" fontId="11" fillId="0" borderId="7" xfId="0" applyNumberFormat="1" applyFont="1" applyBorder="1"/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vertical="center"/>
    </xf>
    <xf numFmtId="0" fontId="67" fillId="0" borderId="7" xfId="0" applyFont="1" applyBorder="1" applyAlignment="1">
      <alignment horizontal="left" vertical="center" wrapText="1"/>
    </xf>
    <xf numFmtId="4" fontId="70" fillId="34" borderId="7" xfId="0" applyNumberFormat="1" applyFont="1" applyFill="1" applyBorder="1" applyAlignment="1">
      <alignment vertical="center"/>
    </xf>
    <xf numFmtId="0" fontId="60" fillId="0" borderId="7" xfId="0" applyFont="1" applyBorder="1" applyAlignment="1">
      <alignment horizontal="left" vertical="center" wrapText="1"/>
    </xf>
    <xf numFmtId="4" fontId="4" fillId="30" borderId="24" xfId="0" applyNumberFormat="1" applyFont="1" applyFill="1" applyBorder="1" applyAlignment="1">
      <alignment horizontal="center" vertical="center" wrapText="1"/>
    </xf>
    <xf numFmtId="4" fontId="4" fillId="30" borderId="19" xfId="0" applyNumberFormat="1" applyFont="1" applyFill="1" applyBorder="1" applyAlignment="1">
      <alignment horizontal="center" vertical="center" wrapText="1"/>
    </xf>
    <xf numFmtId="2" fontId="4" fillId="0" borderId="34" xfId="0" applyNumberFormat="1" applyFont="1" applyFill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center" vertical="center"/>
    </xf>
    <xf numFmtId="0" fontId="71" fillId="0" borderId="7" xfId="0" applyFont="1" applyBorder="1" applyAlignment="1">
      <alignment horizontal="left" vertical="center" wrapText="1"/>
    </xf>
    <xf numFmtId="2" fontId="57" fillId="0" borderId="7" xfId="0" applyNumberFormat="1" applyFont="1" applyFill="1" applyBorder="1" applyAlignment="1">
      <alignment horizontal="center" vertical="center"/>
    </xf>
    <xf numFmtId="2" fontId="66" fillId="0" borderId="7" xfId="0" applyNumberFormat="1" applyFont="1" applyBorder="1" applyAlignment="1">
      <alignment horizontal="left" vertical="center" wrapText="1"/>
    </xf>
    <xf numFmtId="2" fontId="4" fillId="0" borderId="7" xfId="51" applyNumberFormat="1" applyFont="1" applyFill="1" applyBorder="1" applyAlignment="1" applyProtection="1">
      <alignment horizontal="center" vertical="center" wrapText="1"/>
    </xf>
    <xf numFmtId="1" fontId="8" fillId="0" borderId="7" xfId="0" applyNumberFormat="1" applyFont="1" applyBorder="1" applyAlignment="1">
      <alignment horizontal="right" vertical="center" wrapText="1"/>
    </xf>
    <xf numFmtId="2" fontId="8" fillId="0" borderId="7" xfId="0" applyNumberFormat="1" applyFont="1" applyBorder="1" applyAlignment="1">
      <alignment horizontal="right" vertical="center" wrapText="1"/>
    </xf>
    <xf numFmtId="2" fontId="57" fillId="0" borderId="7" xfId="52" applyNumberFormat="1" applyFont="1" applyFill="1" applyBorder="1" applyAlignment="1">
      <alignment horizontal="center" wrapText="1"/>
    </xf>
    <xf numFmtId="0" fontId="57" fillId="0" borderId="0" xfId="52" applyFont="1" applyFill="1" applyAlignment="1"/>
    <xf numFmtId="4" fontId="57" fillId="0" borderId="12" xfId="54" applyNumberFormat="1" applyFont="1" applyFill="1" applyBorder="1" applyAlignment="1">
      <alignment horizontal="center" vertical="center" wrapText="1"/>
    </xf>
    <xf numFmtId="171" fontId="4" fillId="0" borderId="7" xfId="51" applyNumberFormat="1" applyFont="1" applyFill="1" applyBorder="1" applyAlignment="1" applyProtection="1">
      <alignment horizontal="center" vertical="center" wrapText="1"/>
    </xf>
    <xf numFmtId="0" fontId="70" fillId="0" borderId="7" xfId="0" applyFont="1" applyBorder="1" applyAlignment="1">
      <alignment horizontal="left" vertical="center" wrapText="1"/>
    </xf>
    <xf numFmtId="2" fontId="70" fillId="0" borderId="7" xfId="0" applyNumberFormat="1" applyFont="1" applyBorder="1" applyAlignment="1">
      <alignment horizontal="left" vertical="center" wrapText="1"/>
    </xf>
    <xf numFmtId="0" fontId="84" fillId="0" borderId="7" xfId="0" applyFont="1" applyBorder="1"/>
    <xf numFmtId="4" fontId="84" fillId="0" borderId="7" xfId="0" applyNumberFormat="1" applyFont="1" applyBorder="1"/>
    <xf numFmtId="4" fontId="11" fillId="0" borderId="7" xfId="0" applyNumberFormat="1" applyFont="1" applyBorder="1"/>
    <xf numFmtId="0" fontId="9" fillId="0" borderId="7" xfId="0" applyFont="1" applyBorder="1"/>
    <xf numFmtId="4" fontId="9" fillId="0" borderId="7" xfId="0" applyNumberFormat="1" applyFont="1" applyBorder="1"/>
    <xf numFmtId="0" fontId="84" fillId="0" borderId="7" xfId="0" applyFont="1" applyFill="1" applyBorder="1"/>
    <xf numFmtId="0" fontId="84" fillId="0" borderId="7" xfId="0" applyFont="1" applyFill="1" applyBorder="1" applyAlignment="1">
      <alignment horizontal="center"/>
    </xf>
    <xf numFmtId="0" fontId="84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4" fontId="106" fillId="0" borderId="0" xfId="0" applyNumberFormat="1" applyFont="1"/>
    <xf numFmtId="0" fontId="106" fillId="0" borderId="0" xfId="0" applyFont="1"/>
    <xf numFmtId="4" fontId="84" fillId="0" borderId="7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2" fillId="0" borderId="0" xfId="39" applyFont="1" applyAlignment="1">
      <alignment horizontal="center" vertical="top" wrapText="1"/>
    </xf>
    <xf numFmtId="0" fontId="11" fillId="0" borderId="0" xfId="39" applyFont="1" applyAlignment="1">
      <alignment horizontal="center"/>
    </xf>
    <xf numFmtId="0" fontId="31" fillId="0" borderId="0" xfId="39" applyFont="1" applyAlignment="1">
      <alignment horizontal="center"/>
    </xf>
    <xf numFmtId="0" fontId="10" fillId="0" borderId="0" xfId="39" applyFont="1" applyAlignment="1">
      <alignment horizontal="center" vertical="top"/>
    </xf>
    <xf numFmtId="0" fontId="12" fillId="0" borderId="0" xfId="39" applyFont="1" applyAlignment="1">
      <alignment horizontal="center"/>
    </xf>
    <xf numFmtId="0" fontId="90" fillId="0" borderId="0" xfId="39" applyFont="1" applyAlignment="1">
      <alignment horizontal="center" vertical="top"/>
    </xf>
    <xf numFmtId="0" fontId="12" fillId="0" borderId="0" xfId="39" applyFont="1" applyAlignment="1">
      <alignment horizontal="left"/>
    </xf>
    <xf numFmtId="0" fontId="95" fillId="0" borderId="0" xfId="39" applyFont="1" applyAlignment="1">
      <alignment horizontal="left"/>
    </xf>
    <xf numFmtId="0" fontId="39" fillId="0" borderId="0" xfId="39" applyFont="1" applyAlignment="1">
      <alignment horizontal="center"/>
    </xf>
    <xf numFmtId="0" fontId="40" fillId="0" borderId="0" xfId="39" applyFont="1" applyAlignment="1">
      <alignment horizontal="center"/>
    </xf>
    <xf numFmtId="0" fontId="41" fillId="0" borderId="0" xfId="39" applyFont="1" applyAlignment="1">
      <alignment horizontal="center"/>
    </xf>
    <xf numFmtId="0" fontId="39" fillId="0" borderId="0" xfId="39" applyFont="1" applyAlignment="1">
      <alignment horizontal="left"/>
    </xf>
    <xf numFmtId="0" fontId="27" fillId="0" borderId="0" xfId="39" applyAlignment="1">
      <alignment horizontal="center" vertical="top" wrapText="1"/>
    </xf>
    <xf numFmtId="0" fontId="39" fillId="0" borderId="0" xfId="39" applyFont="1" applyAlignment="1"/>
    <xf numFmtId="0" fontId="28" fillId="0" borderId="0" xfId="39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6" fillId="0" borderId="48" xfId="0" applyFont="1" applyBorder="1" applyAlignment="1" applyProtection="1">
      <alignment horizontal="center" vertical="center" wrapText="1"/>
    </xf>
    <xf numFmtId="0" fontId="46" fillId="0" borderId="24" xfId="0" applyFont="1" applyBorder="1" applyAlignment="1" applyProtection="1">
      <alignment horizontal="left" vertical="center" wrapText="1"/>
    </xf>
    <xf numFmtId="0" fontId="28" fillId="0" borderId="0" xfId="34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55" fillId="0" borderId="22" xfId="0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justify" wrapText="1"/>
    </xf>
    <xf numFmtId="0" fontId="67" fillId="0" borderId="7" xfId="0" applyFont="1" applyBorder="1" applyAlignment="1">
      <alignment horizontal="center" vertical="center" textRotation="90" wrapText="1"/>
    </xf>
    <xf numFmtId="0" fontId="67" fillId="0" borderId="7" xfId="0" applyFont="1" applyFill="1" applyBorder="1" applyAlignment="1">
      <alignment horizontal="center" vertical="center" wrapText="1"/>
    </xf>
    <xf numFmtId="0" fontId="67" fillId="0" borderId="7" xfId="19" applyFont="1" applyFill="1" applyBorder="1" applyAlignment="1" applyProtection="1">
      <alignment horizontal="center" vertical="center" wrapText="1"/>
      <protection locked="0"/>
    </xf>
    <xf numFmtId="0" fontId="67" fillId="0" borderId="18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0" fontId="67" fillId="0" borderId="8" xfId="0" applyFont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19" xfId="0" applyFont="1" applyFill="1" applyBorder="1" applyAlignment="1">
      <alignment horizontal="center" vertical="center" wrapText="1"/>
    </xf>
    <xf numFmtId="0" fontId="67" fillId="0" borderId="14" xfId="0" applyFont="1" applyFill="1" applyBorder="1" applyAlignment="1">
      <alignment horizontal="center" vertical="center" wrapText="1"/>
    </xf>
    <xf numFmtId="0" fontId="67" fillId="0" borderId="20" xfId="0" applyFont="1" applyFill="1" applyBorder="1" applyAlignment="1">
      <alignment horizontal="center" vertical="center" wrapText="1"/>
    </xf>
    <xf numFmtId="0" fontId="67" fillId="0" borderId="12" xfId="0" applyFont="1" applyFill="1" applyBorder="1" applyAlignment="1">
      <alignment horizontal="center" vertical="center" wrapText="1"/>
    </xf>
    <xf numFmtId="0" fontId="67" fillId="0" borderId="22" xfId="0" applyFont="1" applyFill="1" applyBorder="1" applyAlignment="1">
      <alignment horizontal="center" vertical="center" wrapText="1"/>
    </xf>
    <xf numFmtId="0" fontId="67" fillId="0" borderId="21" xfId="0" applyFont="1" applyFill="1" applyBorder="1" applyAlignment="1">
      <alignment horizontal="center" vertical="center" wrapText="1"/>
    </xf>
    <xf numFmtId="0" fontId="67" fillId="0" borderId="13" xfId="0" applyFont="1" applyBorder="1" applyAlignment="1">
      <alignment vertical="center"/>
    </xf>
    <xf numFmtId="0" fontId="67" fillId="0" borderId="15" xfId="0" applyFont="1" applyBorder="1" applyAlignment="1">
      <alignment vertical="center"/>
    </xf>
    <xf numFmtId="0" fontId="67" fillId="0" borderId="7" xfId="0" applyFont="1" applyBorder="1" applyAlignment="1">
      <alignment horizontal="center" vertical="center"/>
    </xf>
    <xf numFmtId="0" fontId="67" fillId="0" borderId="8" xfId="19" applyNumberFormat="1" applyFont="1" applyFill="1" applyBorder="1" applyAlignment="1" applyProtection="1">
      <alignment horizontal="center" vertical="center" wrapText="1"/>
    </xf>
    <xf numFmtId="0" fontId="67" fillId="0" borderId="9" xfId="19" applyNumberFormat="1" applyFont="1" applyFill="1" applyBorder="1" applyAlignment="1" applyProtection="1">
      <alignment horizontal="center" vertical="center" wrapText="1"/>
    </xf>
    <xf numFmtId="0" fontId="67" fillId="0" borderId="11" xfId="19" applyNumberFormat="1" applyFont="1" applyFill="1" applyBorder="1" applyAlignment="1" applyProtection="1">
      <alignment horizontal="center" vertical="center" wrapText="1"/>
    </xf>
    <xf numFmtId="0" fontId="67" fillId="0" borderId="8" xfId="0" applyFont="1" applyBorder="1" applyAlignment="1">
      <alignment horizontal="center" vertical="center"/>
    </xf>
    <xf numFmtId="0" fontId="67" fillId="0" borderId="9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57" fillId="0" borderId="0" xfId="0" applyFont="1" applyAlignment="1">
      <alignment horizontal="center" vertical="justify" wrapText="1"/>
    </xf>
    <xf numFmtId="0" fontId="54" fillId="0" borderId="8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164" fontId="57" fillId="0" borderId="0" xfId="0" applyNumberFormat="1" applyFont="1" applyFill="1" applyAlignment="1">
      <alignment horizontal="left" vertical="justify" wrapText="1"/>
    </xf>
    <xf numFmtId="0" fontId="57" fillId="0" borderId="0" xfId="0" applyFont="1" applyFill="1" applyAlignment="1">
      <alignment horizontal="left" vertical="justify" wrapText="1"/>
    </xf>
    <xf numFmtId="0" fontId="50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7" fillId="0" borderId="7" xfId="0" applyFont="1" applyFill="1" applyBorder="1" applyAlignment="1">
      <alignment horizontal="center" vertical="center" textRotation="90" wrapText="1"/>
    </xf>
    <xf numFmtId="0" fontId="54" fillId="0" borderId="0" xfId="0" applyFont="1" applyAlignment="1">
      <alignment horizontal="center" wrapText="1"/>
    </xf>
    <xf numFmtId="0" fontId="65" fillId="0" borderId="8" xfId="0" applyFont="1" applyBorder="1" applyAlignment="1">
      <alignment horizontal="center" vertical="center"/>
    </xf>
    <xf numFmtId="0" fontId="65" fillId="0" borderId="9" xfId="0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0" fontId="54" fillId="0" borderId="0" xfId="0" applyFont="1" applyBorder="1" applyAlignment="1">
      <alignment vertical="center"/>
    </xf>
    <xf numFmtId="0" fontId="57" fillId="0" borderId="0" xfId="0" applyFont="1" applyAlignment="1">
      <alignment horizontal="center" vertical="distributed" wrapText="1"/>
    </xf>
    <xf numFmtId="0" fontId="70" fillId="0" borderId="8" xfId="0" applyFont="1" applyBorder="1" applyAlignment="1">
      <alignment horizontal="center" vertical="center"/>
    </xf>
    <xf numFmtId="0" fontId="70" fillId="0" borderId="9" xfId="0" applyFont="1" applyBorder="1" applyAlignment="1">
      <alignment horizontal="center" vertical="center"/>
    </xf>
    <xf numFmtId="0" fontId="70" fillId="0" borderId="11" xfId="0" applyFont="1" applyBorder="1" applyAlignment="1">
      <alignment horizontal="center" vertical="center"/>
    </xf>
    <xf numFmtId="0" fontId="56" fillId="0" borderId="0" xfId="0" applyFont="1" applyAlignment="1">
      <alignment horizontal="left" vertical="justify" wrapText="1"/>
    </xf>
    <xf numFmtId="0" fontId="57" fillId="0" borderId="8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57" fillId="0" borderId="8" xfId="19" applyNumberFormat="1" applyFont="1" applyFill="1" applyBorder="1" applyAlignment="1" applyProtection="1">
      <alignment horizontal="center" vertical="center" wrapText="1"/>
    </xf>
    <xf numFmtId="0" fontId="57" fillId="0" borderId="9" xfId="19" applyNumberFormat="1" applyFont="1" applyFill="1" applyBorder="1" applyAlignment="1" applyProtection="1">
      <alignment horizontal="center" vertical="center" wrapText="1"/>
    </xf>
    <xf numFmtId="0" fontId="57" fillId="0" borderId="11" xfId="19" applyNumberFormat="1" applyFont="1" applyFill="1" applyBorder="1" applyAlignment="1" applyProtection="1">
      <alignment horizontal="center" vertical="center" wrapText="1"/>
    </xf>
    <xf numFmtId="14" fontId="57" fillId="0" borderId="8" xfId="0" applyNumberFormat="1" applyFont="1" applyBorder="1" applyAlignment="1">
      <alignment horizontal="center" vertical="center"/>
    </xf>
    <xf numFmtId="14" fontId="57" fillId="0" borderId="9" xfId="0" applyNumberFormat="1" applyFont="1" applyBorder="1" applyAlignment="1">
      <alignment horizontal="center" vertical="center"/>
    </xf>
    <xf numFmtId="14" fontId="57" fillId="0" borderId="11" xfId="0" applyNumberFormat="1" applyFont="1" applyBorder="1" applyAlignment="1">
      <alignment horizontal="center" vertical="center"/>
    </xf>
    <xf numFmtId="16" fontId="57" fillId="0" borderId="8" xfId="0" applyNumberFormat="1" applyFont="1" applyBorder="1" applyAlignment="1">
      <alignment horizontal="center" vertical="center"/>
    </xf>
    <xf numFmtId="16" fontId="57" fillId="0" borderId="9" xfId="0" applyNumberFormat="1" applyFont="1" applyBorder="1" applyAlignment="1">
      <alignment horizontal="center" vertical="center"/>
    </xf>
    <xf numFmtId="16" fontId="57" fillId="0" borderId="11" xfId="0" applyNumberFormat="1" applyFont="1" applyBorder="1" applyAlignment="1">
      <alignment horizontal="center" vertical="center"/>
    </xf>
    <xf numFmtId="14" fontId="57" fillId="0" borderId="8" xfId="0" applyNumberFormat="1" applyFont="1" applyBorder="1" applyAlignment="1">
      <alignment horizontal="center" vertical="center" wrapText="1"/>
    </xf>
    <xf numFmtId="14" fontId="57" fillId="0" borderId="9" xfId="0" applyNumberFormat="1" applyFont="1" applyBorder="1" applyAlignment="1">
      <alignment horizontal="center" vertical="center" wrapText="1"/>
    </xf>
    <xf numFmtId="14" fontId="57" fillId="0" borderId="11" xfId="0" applyNumberFormat="1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57" fillId="0" borderId="9" xfId="0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/>
    </xf>
    <xf numFmtId="0" fontId="51" fillId="0" borderId="7" xfId="19" applyFont="1" applyFill="1" applyBorder="1" applyAlignment="1" applyProtection="1">
      <alignment horizontal="center" vertical="center" wrapText="1"/>
      <protection locked="0"/>
    </xf>
    <xf numFmtId="0" fontId="57" fillId="0" borderId="14" xfId="0" applyFont="1" applyFill="1" applyBorder="1" applyAlignment="1">
      <alignment horizontal="left" vertical="center"/>
    </xf>
    <xf numFmtId="0" fontId="62" fillId="0" borderId="18" xfId="0" applyFont="1" applyBorder="1" applyAlignment="1">
      <alignment horizontal="center" vertical="center" wrapText="1"/>
    </xf>
    <xf numFmtId="0" fontId="62" fillId="0" borderId="13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57" fillId="0" borderId="13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 wrapText="1"/>
    </xf>
    <xf numFmtId="0" fontId="57" fillId="0" borderId="18" xfId="0" applyFont="1" applyFill="1" applyBorder="1" applyAlignment="1">
      <alignment horizontal="center" vertical="center" textRotation="90" wrapText="1"/>
    </xf>
    <xf numFmtId="0" fontId="57" fillId="0" borderId="13" xfId="0" applyFont="1" applyFill="1" applyBorder="1" applyAlignment="1">
      <alignment horizontal="center" vertical="center" textRotation="90" wrapText="1"/>
    </xf>
    <xf numFmtId="0" fontId="57" fillId="0" borderId="15" xfId="0" applyFont="1" applyFill="1" applyBorder="1" applyAlignment="1">
      <alignment horizontal="center" vertical="center" textRotation="90" wrapText="1"/>
    </xf>
    <xf numFmtId="0" fontId="51" fillId="0" borderId="18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57" fillId="0" borderId="18" xfId="0" applyFont="1" applyBorder="1" applyAlignment="1">
      <alignment horizontal="center" vertical="center" textRotation="90" wrapText="1"/>
    </xf>
    <xf numFmtId="0" fontId="57" fillId="0" borderId="13" xfId="0" applyFont="1" applyBorder="1" applyAlignment="1">
      <alignment horizontal="center" vertical="center" textRotation="90" wrapText="1"/>
    </xf>
    <xf numFmtId="0" fontId="57" fillId="0" borderId="15" xfId="0" applyFont="1" applyBorder="1" applyAlignment="1">
      <alignment horizontal="center" vertical="center" textRotation="90" wrapText="1"/>
    </xf>
    <xf numFmtId="0" fontId="63" fillId="0" borderId="8" xfId="0" applyFont="1" applyBorder="1" applyAlignment="1">
      <alignment horizontal="center" vertical="center"/>
    </xf>
    <xf numFmtId="0" fontId="63" fillId="0" borderId="9" xfId="0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51" fillId="0" borderId="20" xfId="19" applyFont="1" applyFill="1" applyBorder="1" applyAlignment="1" applyProtection="1">
      <alignment horizontal="center" vertical="center" wrapText="1"/>
      <protection locked="0"/>
    </xf>
    <xf numFmtId="0" fontId="51" fillId="0" borderId="17" xfId="19" applyFont="1" applyFill="1" applyBorder="1" applyAlignment="1" applyProtection="1">
      <alignment horizontal="center" vertical="center" wrapText="1"/>
      <protection locked="0"/>
    </xf>
    <xf numFmtId="0" fontId="51" fillId="0" borderId="21" xfId="19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51" fillId="0" borderId="13" xfId="0" applyFont="1" applyBorder="1" applyAlignment="1">
      <alignment vertical="center"/>
    </xf>
    <xf numFmtId="0" fontId="51" fillId="0" borderId="15" xfId="0" applyFont="1" applyBorder="1" applyAlignment="1">
      <alignment vertical="center"/>
    </xf>
    <xf numFmtId="0" fontId="51" fillId="0" borderId="8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62" fillId="0" borderId="0" xfId="0" applyFont="1" applyAlignment="1">
      <alignment horizontal="left" vertical="center" wrapText="1"/>
    </xf>
    <xf numFmtId="0" fontId="52" fillId="0" borderId="0" xfId="0" applyFont="1" applyAlignment="1">
      <alignment horizontal="center" vertical="center"/>
    </xf>
    <xf numFmtId="0" fontId="103" fillId="0" borderId="0" xfId="0" applyFont="1" applyAlignment="1">
      <alignment horizontal="left" vertical="justify" wrapText="1"/>
    </xf>
    <xf numFmtId="0" fontId="56" fillId="0" borderId="0" xfId="0" applyFont="1" applyAlignment="1">
      <alignment horizontal="center" vertical="justify" wrapText="1"/>
    </xf>
    <xf numFmtId="0" fontId="56" fillId="0" borderId="0" xfId="0" applyFont="1" applyAlignment="1">
      <alignment horizontal="center" wrapText="1"/>
    </xf>
    <xf numFmtId="0" fontId="56" fillId="0" borderId="0" xfId="0" applyFont="1" applyAlignment="1">
      <alignment horizontal="center" vertical="distributed" wrapText="1"/>
    </xf>
    <xf numFmtId="0" fontId="56" fillId="0" borderId="0" xfId="0" applyFont="1" applyFill="1" applyAlignment="1">
      <alignment horizontal="center" wrapText="1"/>
    </xf>
    <xf numFmtId="0" fontId="29" fillId="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43" fillId="0" borderId="22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13" xfId="0" applyFont="1" applyFill="1" applyBorder="1"/>
    <xf numFmtId="0" fontId="0" fillId="0" borderId="15" xfId="0" applyFont="1" applyFill="1" applyBorder="1"/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0" xfId="51" applyFont="1" applyFill="1" applyBorder="1" applyAlignment="1" applyProtection="1">
      <alignment horizontal="center" vertical="center" wrapText="1"/>
      <protection locked="0"/>
    </xf>
    <xf numFmtId="0" fontId="4" fillId="0" borderId="17" xfId="51" applyFont="1" applyFill="1" applyBorder="1" applyAlignment="1" applyProtection="1">
      <alignment horizontal="center" vertical="center" wrapText="1"/>
      <protection locked="0"/>
    </xf>
    <xf numFmtId="0" fontId="4" fillId="0" borderId="21" xfId="51" applyFont="1" applyFill="1" applyBorder="1" applyAlignment="1" applyProtection="1">
      <alignment horizontal="center" vertical="center" wrapText="1"/>
      <protection locked="0"/>
    </xf>
    <xf numFmtId="0" fontId="4" fillId="0" borderId="7" xfId="5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4" fillId="28" borderId="18" xfId="0" applyFont="1" applyFill="1" applyBorder="1" applyAlignment="1">
      <alignment horizontal="center" vertical="center" textRotation="90" wrapText="1"/>
    </xf>
    <xf numFmtId="0" fontId="4" fillId="28" borderId="13" xfId="0" applyFont="1" applyFill="1" applyBorder="1" applyAlignment="1">
      <alignment horizontal="center" vertical="center" textRotation="90" wrapText="1"/>
    </xf>
    <xf numFmtId="0" fontId="4" fillId="28" borderId="15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26" borderId="8" xfId="0" applyFont="1" applyFill="1" applyBorder="1" applyAlignment="1">
      <alignment horizontal="center"/>
    </xf>
    <xf numFmtId="0" fontId="4" fillId="26" borderId="9" xfId="0" applyFont="1" applyFill="1" applyBorder="1" applyAlignment="1">
      <alignment horizontal="center"/>
    </xf>
    <xf numFmtId="0" fontId="4" fillId="26" borderId="11" xfId="0" applyFont="1" applyFill="1" applyBorder="1" applyAlignment="1">
      <alignment horizontal="center"/>
    </xf>
    <xf numFmtId="0" fontId="4" fillId="0" borderId="8" xfId="51" applyNumberFormat="1" applyFont="1" applyFill="1" applyBorder="1" applyAlignment="1" applyProtection="1">
      <alignment horizontal="center" vertical="center" wrapText="1"/>
    </xf>
    <xf numFmtId="0" fontId="4" fillId="0" borderId="9" xfId="51" applyNumberFormat="1" applyFont="1" applyFill="1" applyBorder="1" applyAlignment="1" applyProtection="1">
      <alignment horizontal="center" vertical="center" wrapText="1"/>
    </xf>
    <xf numFmtId="0" fontId="4" fillId="0" borderId="11" xfId="51" applyNumberFormat="1" applyFont="1" applyFill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46" fillId="0" borderId="8" xfId="51" applyNumberFormat="1" applyFont="1" applyFill="1" applyBorder="1" applyAlignment="1" applyProtection="1">
      <alignment horizontal="center" vertical="center" wrapText="1"/>
    </xf>
    <xf numFmtId="0" fontId="46" fillId="0" borderId="9" xfId="51" applyNumberFormat="1" applyFont="1" applyFill="1" applyBorder="1" applyAlignment="1" applyProtection="1">
      <alignment horizontal="center" vertical="center" wrapText="1"/>
    </xf>
    <xf numFmtId="0" fontId="46" fillId="0" borderId="11" xfId="51" applyNumberFormat="1" applyFont="1" applyFill="1" applyBorder="1" applyAlignment="1" applyProtection="1">
      <alignment horizontal="center" vertical="center" wrapText="1"/>
    </xf>
    <xf numFmtId="14" fontId="4" fillId="0" borderId="8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26" borderId="8" xfId="0" applyFont="1" applyFill="1" applyBorder="1" applyAlignment="1">
      <alignment horizontal="center" vertical="center"/>
    </xf>
    <xf numFmtId="0" fontId="4" fillId="26" borderId="9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2" fontId="4" fillId="0" borderId="11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26" borderId="8" xfId="0" applyFont="1" applyFill="1" applyBorder="1" applyAlignment="1">
      <alignment horizontal="center"/>
    </xf>
    <xf numFmtId="0" fontId="6" fillId="26" borderId="9" xfId="0" applyFont="1" applyFill="1" applyBorder="1" applyAlignment="1">
      <alignment horizontal="center"/>
    </xf>
    <xf numFmtId="0" fontId="6" fillId="26" borderId="11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8" fillId="26" borderId="8" xfId="0" applyNumberFormat="1" applyFont="1" applyFill="1" applyBorder="1" applyAlignment="1">
      <alignment horizontal="center" wrapText="1"/>
    </xf>
    <xf numFmtId="2" fontId="8" fillId="26" borderId="9" xfId="0" applyNumberFormat="1" applyFont="1" applyFill="1" applyBorder="1" applyAlignment="1">
      <alignment horizontal="center" wrapText="1"/>
    </xf>
    <xf numFmtId="2" fontId="8" fillId="26" borderId="11" xfId="0" applyNumberFormat="1" applyFont="1" applyFill="1" applyBorder="1" applyAlignment="1">
      <alignment horizontal="center" wrapText="1"/>
    </xf>
    <xf numFmtId="0" fontId="4" fillId="26" borderId="7" xfId="0" applyFont="1" applyFill="1" applyBorder="1" applyAlignment="1">
      <alignment horizontal="center" vertical="center"/>
    </xf>
    <xf numFmtId="0" fontId="6" fillId="26" borderId="7" xfId="0" applyFont="1" applyFill="1" applyBorder="1" applyAlignment="1">
      <alignment horizontal="center" vertical="center"/>
    </xf>
    <xf numFmtId="0" fontId="6" fillId="0" borderId="8" xfId="51" applyNumberFormat="1" applyFont="1" applyFill="1" applyBorder="1" applyAlignment="1" applyProtection="1">
      <alignment horizontal="center" vertical="center" wrapText="1"/>
    </xf>
    <xf numFmtId="0" fontId="6" fillId="0" borderId="9" xfId="51" applyNumberFormat="1" applyFont="1" applyFill="1" applyBorder="1" applyAlignment="1" applyProtection="1">
      <alignment horizontal="center" vertical="center" wrapText="1"/>
    </xf>
    <xf numFmtId="0" fontId="6" fillId="0" borderId="11" xfId="51" applyNumberFormat="1" applyFont="1" applyFill="1" applyBorder="1" applyAlignment="1" applyProtection="1">
      <alignment horizontal="center" vertical="center" wrapText="1"/>
    </xf>
    <xf numFmtId="4" fontId="6" fillId="26" borderId="8" xfId="0" applyNumberFormat="1" applyFont="1" applyFill="1" applyBorder="1" applyAlignment="1">
      <alignment horizontal="center" vertical="center"/>
    </xf>
    <xf numFmtId="4" fontId="6" fillId="26" borderId="9" xfId="0" applyNumberFormat="1" applyFont="1" applyFill="1" applyBorder="1" applyAlignment="1">
      <alignment horizontal="center" vertical="center"/>
    </xf>
    <xf numFmtId="4" fontId="6" fillId="26" borderId="11" xfId="0" applyNumberFormat="1" applyFont="1" applyFill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32" fillId="0" borderId="0" xfId="0" applyFont="1" applyAlignment="1">
      <alignment horizontal="center" vertical="top"/>
    </xf>
    <xf numFmtId="0" fontId="6" fillId="26" borderId="8" xfId="0" applyFont="1" applyFill="1" applyBorder="1" applyAlignment="1">
      <alignment horizontal="center" wrapText="1"/>
    </xf>
    <xf numFmtId="0" fontId="6" fillId="26" borderId="9" xfId="0" applyFont="1" applyFill="1" applyBorder="1" applyAlignment="1">
      <alignment horizontal="center" wrapText="1"/>
    </xf>
    <xf numFmtId="0" fontId="6" fillId="26" borderId="11" xfId="0" applyFont="1" applyFill="1" applyBorder="1" applyAlignment="1">
      <alignment horizontal="center" wrapText="1"/>
    </xf>
    <xf numFmtId="0" fontId="57" fillId="0" borderId="22" xfId="52" applyFont="1" applyFill="1" applyBorder="1" applyAlignment="1">
      <alignment horizontal="center" vertical="center"/>
    </xf>
    <xf numFmtId="0" fontId="54" fillId="0" borderId="0" xfId="52" applyFont="1" applyFill="1" applyBorder="1" applyAlignment="1">
      <alignment horizontal="center" vertical="center"/>
    </xf>
    <xf numFmtId="0" fontId="54" fillId="0" borderId="14" xfId="52" applyFont="1" applyFill="1" applyBorder="1" applyAlignment="1">
      <alignment horizontal="center" vertical="center"/>
    </xf>
    <xf numFmtId="167" fontId="54" fillId="0" borderId="14" xfId="55" applyFont="1" applyFill="1" applyBorder="1" applyAlignment="1">
      <alignment horizontal="center" vertical="center"/>
    </xf>
    <xf numFmtId="0" fontId="58" fillId="26" borderId="8" xfId="0" applyFont="1" applyFill="1" applyBorder="1" applyAlignment="1">
      <alignment horizontal="center" vertical="center"/>
    </xf>
    <xf numFmtId="0" fontId="58" fillId="26" borderId="9" xfId="0" applyFont="1" applyFill="1" applyBorder="1" applyAlignment="1">
      <alignment horizontal="center" vertical="center"/>
    </xf>
    <xf numFmtId="0" fontId="58" fillId="26" borderId="11" xfId="0" applyFont="1" applyFill="1" applyBorder="1" applyAlignment="1">
      <alignment horizontal="center" vertical="center"/>
    </xf>
    <xf numFmtId="0" fontId="57" fillId="0" borderId="0" xfId="52" applyFont="1" applyFill="1" applyBorder="1" applyAlignment="1">
      <alignment horizontal="left" vertical="center" wrapText="1"/>
    </xf>
    <xf numFmtId="0" fontId="57" fillId="0" borderId="0" xfId="52" applyFont="1" applyFill="1" applyBorder="1" applyAlignment="1">
      <alignment horizontal="left" vertical="center"/>
    </xf>
    <xf numFmtId="0" fontId="58" fillId="0" borderId="22" xfId="52" applyFont="1" applyFill="1" applyBorder="1" applyAlignment="1">
      <alignment horizontal="center" vertical="center"/>
    </xf>
    <xf numFmtId="0" fontId="58" fillId="0" borderId="8" xfId="52" applyFont="1" applyFill="1" applyBorder="1" applyAlignment="1">
      <alignment horizontal="center" vertical="center"/>
    </xf>
    <xf numFmtId="0" fontId="58" fillId="0" borderId="9" xfId="52" applyFont="1" applyFill="1" applyBorder="1" applyAlignment="1">
      <alignment horizontal="center" vertical="center"/>
    </xf>
    <xf numFmtId="0" fontId="58" fillId="0" borderId="11" xfId="52" applyFont="1" applyFill="1" applyBorder="1" applyAlignment="1">
      <alignment horizontal="center" vertical="center"/>
    </xf>
    <xf numFmtId="0" fontId="57" fillId="0" borderId="8" xfId="53" applyNumberFormat="1" applyFont="1" applyFill="1" applyBorder="1" applyAlignment="1" applyProtection="1">
      <alignment horizontal="center" vertical="center" wrapText="1"/>
    </xf>
    <xf numFmtId="0" fontId="57" fillId="0" borderId="9" xfId="53" applyNumberFormat="1" applyFont="1" applyFill="1" applyBorder="1" applyAlignment="1" applyProtection="1">
      <alignment horizontal="center" vertical="center" wrapText="1"/>
    </xf>
    <xf numFmtId="0" fontId="57" fillId="0" borderId="11" xfId="53" applyNumberFormat="1" applyFont="1" applyFill="1" applyBorder="1" applyAlignment="1" applyProtection="1">
      <alignment horizontal="center" vertical="center" wrapText="1"/>
    </xf>
    <xf numFmtId="0" fontId="58" fillId="0" borderId="8" xfId="53" applyNumberFormat="1" applyFont="1" applyFill="1" applyBorder="1" applyAlignment="1" applyProtection="1">
      <alignment horizontal="center" vertical="center" wrapText="1"/>
    </xf>
    <xf numFmtId="0" fontId="58" fillId="0" borderId="9" xfId="53" applyNumberFormat="1" applyFont="1" applyFill="1" applyBorder="1" applyAlignment="1" applyProtection="1">
      <alignment horizontal="center" vertical="center" wrapText="1"/>
    </xf>
    <xf numFmtId="0" fontId="58" fillId="0" borderId="11" xfId="53" applyNumberFormat="1" applyFont="1" applyFill="1" applyBorder="1" applyAlignment="1" applyProtection="1">
      <alignment horizontal="center" vertical="center" wrapText="1"/>
    </xf>
    <xf numFmtId="0" fontId="58" fillId="0" borderId="7" xfId="52" applyFont="1" applyFill="1" applyBorder="1" applyAlignment="1">
      <alignment horizontal="center" vertical="center"/>
    </xf>
    <xf numFmtId="0" fontId="57" fillId="0" borderId="8" xfId="52" applyFont="1" applyFill="1" applyBorder="1" applyAlignment="1">
      <alignment horizontal="center" vertical="center"/>
    </xf>
    <xf numFmtId="0" fontId="57" fillId="0" borderId="9" xfId="52" applyFont="1" applyFill="1" applyBorder="1" applyAlignment="1">
      <alignment horizontal="center" vertical="center"/>
    </xf>
    <xf numFmtId="0" fontId="57" fillId="0" borderId="11" xfId="52" applyFont="1" applyFill="1" applyBorder="1" applyAlignment="1">
      <alignment horizontal="center" vertical="center"/>
    </xf>
    <xf numFmtId="0" fontId="57" fillId="0" borderId="7" xfId="53" applyNumberFormat="1" applyFont="1" applyFill="1" applyBorder="1" applyAlignment="1" applyProtection="1">
      <alignment horizontal="center" vertical="center" wrapText="1"/>
    </xf>
    <xf numFmtId="0" fontId="50" fillId="0" borderId="0" xfId="52" applyFont="1" applyFill="1" applyAlignment="1">
      <alignment horizontal="center" vertical="center" wrapText="1"/>
    </xf>
    <xf numFmtId="0" fontId="50" fillId="0" borderId="0" xfId="52" applyFont="1" applyFill="1" applyBorder="1" applyAlignment="1">
      <alignment horizontal="center" vertical="center"/>
    </xf>
    <xf numFmtId="0" fontId="54" fillId="0" borderId="16" xfId="52" applyFont="1" applyFill="1" applyBorder="1" applyAlignment="1">
      <alignment horizontal="center" vertical="center" wrapText="1"/>
    </xf>
    <xf numFmtId="0" fontId="54" fillId="0" borderId="0" xfId="52" applyFont="1" applyFill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center" vertical="center" wrapText="1"/>
    </xf>
    <xf numFmtId="0" fontId="57" fillId="0" borderId="18" xfId="52" applyFont="1" applyFill="1" applyBorder="1" applyAlignment="1">
      <alignment horizontal="center" vertical="center" textRotation="90" wrapText="1"/>
    </xf>
    <xf numFmtId="0" fontId="57" fillId="0" borderId="13" xfId="52" applyFont="1" applyFill="1" applyBorder="1" applyAlignment="1">
      <alignment horizontal="center" vertical="center" textRotation="90" wrapText="1"/>
    </xf>
    <xf numFmtId="0" fontId="57" fillId="0" borderId="18" xfId="51" applyFont="1" applyFill="1" applyBorder="1" applyAlignment="1" applyProtection="1">
      <alignment horizontal="center" vertical="center" textRotation="90" wrapText="1"/>
      <protection locked="0"/>
    </xf>
    <xf numFmtId="0" fontId="57" fillId="0" borderId="13" xfId="51" applyFont="1" applyFill="1" applyBorder="1" applyAlignment="1" applyProtection="1">
      <alignment horizontal="center" vertical="center" textRotation="90" wrapText="1"/>
      <protection locked="0"/>
    </xf>
    <xf numFmtId="0" fontId="57" fillId="0" borderId="7" xfId="52" applyFont="1" applyFill="1" applyBorder="1" applyAlignment="1">
      <alignment horizontal="center" vertical="center" textRotation="90" wrapText="1"/>
    </xf>
    <xf numFmtId="0" fontId="58" fillId="0" borderId="7" xfId="52" applyFont="1" applyFill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center" vertical="center"/>
    </xf>
    <xf numFmtId="0" fontId="58" fillId="0" borderId="7" xfId="53" applyNumberFormat="1" applyFont="1" applyFill="1" applyBorder="1" applyAlignment="1" applyProtection="1">
      <alignment horizontal="center" vertical="center" wrapText="1"/>
    </xf>
    <xf numFmtId="0" fontId="8" fillId="24" borderId="7" xfId="19" applyFont="1" applyFill="1" applyBorder="1" applyAlignment="1" applyProtection="1">
      <alignment horizontal="center" vertical="center" wrapText="1"/>
      <protection locked="0"/>
    </xf>
    <xf numFmtId="0" fontId="8" fillId="0" borderId="7" xfId="19" applyFont="1" applyFill="1" applyBorder="1" applyAlignment="1" applyProtection="1">
      <alignment horizontal="center" vertical="center" wrapText="1"/>
      <protection locked="0"/>
    </xf>
    <xf numFmtId="0" fontId="8" fillId="24" borderId="7" xfId="0" applyFont="1" applyFill="1" applyBorder="1" applyAlignment="1">
      <alignment horizontal="center" vertical="center" wrapText="1"/>
    </xf>
    <xf numFmtId="0" fontId="32" fillId="24" borderId="0" xfId="0" applyFont="1" applyFill="1" applyAlignment="1">
      <alignment horizontal="center" vertical="center" wrapText="1"/>
    </xf>
    <xf numFmtId="0" fontId="32" fillId="24" borderId="0" xfId="0" applyFont="1" applyFill="1" applyBorder="1" applyAlignment="1">
      <alignment horizontal="left" vertical="center"/>
    </xf>
    <xf numFmtId="0" fontId="11" fillId="24" borderId="7" xfId="0" applyFont="1" applyFill="1" applyBorder="1" applyAlignment="1">
      <alignment horizontal="center" vertical="center" wrapText="1"/>
    </xf>
    <xf numFmtId="0" fontId="11" fillId="24" borderId="0" xfId="0" applyFont="1" applyFill="1" applyAlignment="1">
      <alignment horizontal="left" vertical="center" wrapText="1"/>
    </xf>
    <xf numFmtId="0" fontId="11" fillId="24" borderId="0" xfId="0" applyFont="1" applyFill="1" applyAlignment="1">
      <alignment horizontal="center" vertical="center"/>
    </xf>
    <xf numFmtId="0" fontId="11" fillId="24" borderId="0" xfId="0" applyFont="1" applyFill="1" applyBorder="1" applyAlignment="1">
      <alignment horizontal="left"/>
    </xf>
    <xf numFmtId="0" fontId="11" fillId="24" borderId="7" xfId="19" applyNumberFormat="1" applyFont="1" applyFill="1" applyBorder="1" applyAlignment="1" applyProtection="1">
      <alignment horizontal="center" vertical="center" wrapText="1"/>
    </xf>
    <xf numFmtId="0" fontId="44" fillId="24" borderId="0" xfId="0" applyFont="1" applyFill="1" applyAlignment="1">
      <alignment horizontal="left" vertical="center" wrapText="1"/>
    </xf>
    <xf numFmtId="0" fontId="29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/>
    </xf>
    <xf numFmtId="0" fontId="7" fillId="24" borderId="0" xfId="0" applyFont="1" applyFill="1" applyBorder="1" applyAlignment="1">
      <alignment horizontal="center" vertical="center" wrapText="1"/>
    </xf>
    <xf numFmtId="0" fontId="9" fillId="24" borderId="7" xfId="0" applyFont="1" applyFill="1" applyBorder="1" applyAlignment="1">
      <alignment horizontal="center" vertical="center"/>
    </xf>
    <xf numFmtId="0" fontId="8" fillId="24" borderId="7" xfId="0" applyFont="1" applyFill="1" applyBorder="1" applyAlignment="1">
      <alignment horizontal="center" vertical="center"/>
    </xf>
    <xf numFmtId="49" fontId="4" fillId="0" borderId="18" xfId="40" applyNumberFormat="1" applyFont="1" applyBorder="1" applyAlignment="1">
      <alignment horizontal="center" vertical="center"/>
    </xf>
    <xf numFmtId="49" fontId="4" fillId="0" borderId="15" xfId="40" applyNumberFormat="1" applyFont="1" applyBorder="1" applyAlignment="1">
      <alignment horizontal="center" vertical="center"/>
    </xf>
    <xf numFmtId="0" fontId="36" fillId="0" borderId="18" xfId="40" applyFont="1" applyBorder="1" applyAlignment="1">
      <alignment horizontal="left" vertical="center" wrapText="1" indent="1"/>
    </xf>
    <xf numFmtId="0" fontId="36" fillId="0" borderId="15" xfId="40" applyFont="1" applyBorder="1" applyAlignment="1">
      <alignment horizontal="left" vertical="center" wrapText="1" indent="1"/>
    </xf>
    <xf numFmtId="171" fontId="31" fillId="0" borderId="0" xfId="40" applyNumberFormat="1" applyFont="1" applyAlignment="1">
      <alignment horizontal="center" vertical="center"/>
    </xf>
    <xf numFmtId="171" fontId="10" fillId="0" borderId="0" xfId="40" applyNumberFormat="1" applyFont="1" applyAlignment="1">
      <alignment horizontal="center" vertical="center"/>
    </xf>
    <xf numFmtId="171" fontId="9" fillId="0" borderId="0" xfId="40" applyNumberFormat="1" applyFont="1" applyAlignment="1">
      <alignment horizontal="center" vertical="center"/>
    </xf>
    <xf numFmtId="0" fontId="6" fillId="0" borderId="8" xfId="40" applyFont="1" applyBorder="1" applyAlignment="1">
      <alignment horizontal="center" vertical="center"/>
    </xf>
    <xf numFmtId="0" fontId="6" fillId="0" borderId="9" xfId="40" applyFont="1" applyBorder="1" applyAlignment="1">
      <alignment horizontal="center" vertical="center"/>
    </xf>
    <xf numFmtId="0" fontId="6" fillId="0" borderId="11" xfId="40" applyFont="1" applyBorder="1" applyAlignment="1">
      <alignment horizontal="center" vertical="center"/>
    </xf>
    <xf numFmtId="0" fontId="11" fillId="0" borderId="22" xfId="40" applyFont="1" applyBorder="1" applyAlignment="1">
      <alignment horizontal="right" vertical="center" wrapText="1"/>
    </xf>
    <xf numFmtId="0" fontId="29" fillId="0" borderId="0" xfId="40" applyFont="1" applyAlignment="1">
      <alignment horizontal="center" vertical="center"/>
    </xf>
    <xf numFmtId="171" fontId="6" fillId="0" borderId="18" xfId="40" applyNumberFormat="1" applyFont="1" applyBorder="1" applyAlignment="1">
      <alignment horizontal="center" vertical="center" wrapText="1"/>
    </xf>
    <xf numFmtId="171" fontId="6" fillId="0" borderId="15" xfId="40" applyNumberFormat="1" applyFont="1" applyBorder="1" applyAlignment="1">
      <alignment horizontal="center" vertical="center" wrapText="1"/>
    </xf>
    <xf numFmtId="171" fontId="6" fillId="0" borderId="8" xfId="40" applyNumberFormat="1" applyFont="1" applyBorder="1" applyAlignment="1">
      <alignment horizontal="center" vertical="center" wrapText="1"/>
    </xf>
    <xf numFmtId="171" fontId="6" fillId="0" borderId="11" xfId="40" applyNumberFormat="1" applyFont="1" applyBorder="1" applyAlignment="1">
      <alignment horizontal="center" vertical="center" wrapText="1"/>
    </xf>
    <xf numFmtId="49" fontId="6" fillId="0" borderId="18" xfId="40" applyNumberFormat="1" applyFont="1" applyBorder="1" applyAlignment="1">
      <alignment horizontal="center" vertical="center" wrapText="1"/>
    </xf>
    <xf numFmtId="49" fontId="6" fillId="0" borderId="15" xfId="40" applyNumberFormat="1" applyFont="1" applyBorder="1" applyAlignment="1">
      <alignment horizontal="center" vertical="center" wrapText="1"/>
    </xf>
    <xf numFmtId="0" fontId="11" fillId="0" borderId="0" xfId="40" applyFont="1" applyAlignment="1">
      <alignment horizontal="left" vertical="center"/>
    </xf>
    <xf numFmtId="0" fontId="10" fillId="0" borderId="0" xfId="40" applyFont="1" applyAlignment="1">
      <alignment horizontal="center"/>
    </xf>
    <xf numFmtId="0" fontId="11" fillId="0" borderId="0" xfId="40" applyFont="1" applyAlignment="1">
      <alignment horizontal="center"/>
    </xf>
    <xf numFmtId="0" fontId="4" fillId="0" borderId="0" xfId="40" applyFont="1" applyAlignment="1">
      <alignment horizontal="center"/>
    </xf>
    <xf numFmtId="0" fontId="33" fillId="0" borderId="0" xfId="40" applyFont="1" applyAlignment="1">
      <alignment horizontal="center" vertical="center"/>
    </xf>
    <xf numFmtId="0" fontId="11" fillId="0" borderId="0" xfId="40" applyFont="1" applyAlignment="1">
      <alignment horizontal="left"/>
    </xf>
    <xf numFmtId="0" fontId="11" fillId="0" borderId="0" xfId="56" applyFont="1" applyFill="1" applyAlignment="1">
      <alignment horizontal="left" vertical="center"/>
    </xf>
    <xf numFmtId="0" fontId="0" fillId="31" borderId="9" xfId="0" applyFill="1" applyBorder="1" applyAlignment="1">
      <alignment horizontal="left"/>
    </xf>
    <xf numFmtId="0" fontId="0" fillId="31" borderId="11" xfId="0" applyFill="1" applyBorder="1" applyAlignment="1">
      <alignment horizontal="left"/>
    </xf>
    <xf numFmtId="0" fontId="0" fillId="31" borderId="8" xfId="0" applyFill="1" applyBorder="1" applyAlignment="1">
      <alignment horizontal="left"/>
    </xf>
    <xf numFmtId="0" fontId="0" fillId="31" borderId="8" xfId="0" applyFill="1" applyBorder="1" applyAlignment="1">
      <alignment horizontal="left" vertical="center"/>
    </xf>
    <xf numFmtId="0" fontId="0" fillId="31" borderId="11" xfId="0" applyFill="1" applyBorder="1" applyAlignment="1">
      <alignment horizontal="left" vertical="center"/>
    </xf>
    <xf numFmtId="0" fontId="104" fillId="0" borderId="0" xfId="0" applyFont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97" fillId="31" borderId="9" xfId="0" applyFont="1" applyFill="1" applyBorder="1" applyAlignment="1">
      <alignment horizontal="left"/>
    </xf>
    <xf numFmtId="0" fontId="97" fillId="31" borderId="11" xfId="0" applyFont="1" applyFill="1" applyBorder="1" applyAlignment="1">
      <alignment horizontal="left"/>
    </xf>
    <xf numFmtId="0" fontId="0" fillId="31" borderId="9" xfId="0" applyFill="1" applyBorder="1" applyAlignment="1">
      <alignment horizontal="center"/>
    </xf>
    <xf numFmtId="0" fontId="0" fillId="31" borderId="11" xfId="0" applyFill="1" applyBorder="1" applyAlignment="1">
      <alignment horizontal="center"/>
    </xf>
    <xf numFmtId="0" fontId="105" fillId="0" borderId="0" xfId="0" applyFont="1" applyAlignment="1">
      <alignment horizontal="center"/>
    </xf>
    <xf numFmtId="0" fontId="105" fillId="0" borderId="0" xfId="0" applyFont="1" applyAlignment="1">
      <alignment horizontal="left"/>
    </xf>
    <xf numFmtId="0" fontId="84" fillId="0" borderId="37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84" fillId="0" borderId="37" xfId="0" applyFont="1" applyFill="1" applyBorder="1" applyAlignment="1">
      <alignment horizontal="center" wrapText="1"/>
    </xf>
    <xf numFmtId="2" fontId="57" fillId="0" borderId="7" xfId="52" applyNumberFormat="1" applyFont="1" applyFill="1" applyBorder="1" applyAlignment="1">
      <alignment horizontal="center" vertical="center" wrapText="1"/>
    </xf>
  </cellXfs>
  <cellStyles count="57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Iau?iue" xfId="19"/>
    <cellStyle name="Iau?iue 2" xfId="51"/>
    <cellStyle name="Iau?iue_Додатки 4 - 6 теплов 28.12.12" xfId="53"/>
    <cellStyle name="Акцентування1" xfId="20"/>
    <cellStyle name="Акцентування2" xfId="21"/>
    <cellStyle name="Акцентування3" xfId="22"/>
    <cellStyle name="Акцентування4" xfId="23"/>
    <cellStyle name="Акцентування5" xfId="24"/>
    <cellStyle name="Акцентування6" xfId="25"/>
    <cellStyle name="Ввід" xfId="26"/>
    <cellStyle name="Денежный 2" xfId="27"/>
    <cellStyle name="Добре" xfId="28"/>
    <cellStyle name="Звичайний 2" xfId="52"/>
    <cellStyle name="Зв'язана клітинка" xfId="29"/>
    <cellStyle name="Контрольна клітинка" xfId="30"/>
    <cellStyle name="Назва" xfId="31"/>
    <cellStyle name="Обчислення" xfId="32"/>
    <cellStyle name="Обычный" xfId="0" builtinId="0"/>
    <cellStyle name="Обычный 14" xfId="54"/>
    <cellStyle name="Обычный 2" xfId="33"/>
    <cellStyle name="Обычный 2 2" xfId="56"/>
    <cellStyle name="Обычный 3" xfId="34"/>
    <cellStyle name="Обычный 4" xfId="35"/>
    <cellStyle name="Обычный 4 2" xfId="36"/>
    <cellStyle name="Обычный 4 4" xfId="37"/>
    <cellStyle name="Обычный 5 2" xfId="38"/>
    <cellStyle name="Обычный_Додаток 1 тепло 28.12. 12" xfId="39"/>
    <cellStyle name="Обычный_Додаток7, змін" xfId="40"/>
    <cellStyle name="Підсумок" xfId="41"/>
    <cellStyle name="Поганий" xfId="42"/>
    <cellStyle name="Примітка" xfId="43"/>
    <cellStyle name="Процентный 2" xfId="44"/>
    <cellStyle name="Результат" xfId="45"/>
    <cellStyle name="Середній" xfId="46"/>
    <cellStyle name="Текст попередження" xfId="47"/>
    <cellStyle name="Текст пояснення" xfId="48"/>
    <cellStyle name="Финансовый" xfId="49" builtinId="3"/>
    <cellStyle name="Финансовый 2" xfId="50"/>
    <cellStyle name="Фінансовий 2" xfId="55"/>
  </cellStyles>
  <dxfs count="0"/>
  <tableStyles count="0" defaultTableStyle="TableStyleMedium9" defaultPivotStyle="PivotStyleLight16"/>
  <colors>
    <mruColors>
      <color rgb="FFFFFF00"/>
      <color rgb="FFE1FFFF"/>
      <color rgb="FFE7FFFF"/>
      <color rgb="FFD5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%20&#1057;&#1083;&#1072;&#1074;&#1072;\&#1030;&#1085;&#1074;&#1077;&#1089;&#1090;&#1080;&#1094;&#1110;&#1081;&#1085;&#1072;%20&#1087;&#1088;&#1086;&#1075;&#1088;&#1072;&#1084;&#1072;%202014\&#1030;&#1053;&#1042;&#1045;&#1057;&#1058;&#1048;&#1062;&#1030;&#1049;&#1053;&#1040;%20&#1055;&#1056;&#1054;&#1043;&#1056;&#1040;&#1052;&#1040;%202014%20(&#1057;&#1090;&#1088;&#1080;&#1081;&#1090;&#1077;&#1087;&#1083;&#1086;&#1077;&#1085;&#1077;&#1088;&#1075;&#108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86;&#1079;&#1088;&#1072;&#1093;&#1091;&#1085;&#1086;&#1082;%20&#1058;&#1045;&#1054;%20&#1079;&#1072;&#1084;&#1110;&#1085;&#1080;%20&#1058;&#1052;%20&#1082;&#1086;&#1090;&#1077;&#1083;&#1077;&#1085;&#1100;/&#1082;&#1086;&#1090;&#1077;&#1083;&#1100;&#1085;&#1103;%20&#1087;&#1086;%20&#1074;&#1091;&#1083;.%20&#1043;&#1088;&#1072;&#1073;&#1094;&#1103;,2/&#1043;&#1088;&#1072;&#1073;&#1094;&#1103;,2%20%20%20&#1044;=%207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86;&#1079;&#1088;&#1072;&#1093;&#1091;&#1085;&#1086;&#1082;%20&#1058;&#1045;&#1054;%20&#1079;&#1072;&#1084;&#1110;&#1085;&#1080;%20&#1058;&#1052;%20&#1082;&#1086;&#1090;&#1077;&#1083;&#1077;&#1085;&#1100;/&#1082;&#1086;&#1090;&#1077;&#1083;&#1100;&#1085;&#1103;%20&#1087;&#1086;%20&#1074;&#1091;&#1083;.%20&#1043;&#1088;&#1072;&#1073;&#1094;&#1103;,2/&#1043;&#1088;&#1072;&#1073;&#1094;&#1103;,2%20%20%20&#1044;=%2076%20&#107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%20&#1057;&#1083;&#1072;&#1074;&#1072;/&#1030;&#1085;&#1074;&#1077;&#1089;&#1090;&#1080;&#1094;&#1110;&#1081;&#1085;&#1072;%20&#1087;&#1088;&#1086;&#1075;&#1088;&#1072;&#1084;&#1072;%20%202017%20&#1088;/&#1030;&#1053;&#1042;&#1045;&#1057;&#1058;&#1048;&#1062;&#1030;&#1049;&#1053;&#1040;%20&#1055;&#1056;&#1054;&#1043;&#1056;&#1040;&#1052;&#1040;%20(&#1057;&#1090;&#1088;&#1080;&#1081;&#1090;&#1077;&#1087;&#1083;&#1086;&#1077;&#1085;&#1077;&#1088;&#1075;&#1086;)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Зміст ЛМР"/>
      <sheetName val="Титул"/>
      <sheetName val="Титул ЛМР"/>
      <sheetName val="3"/>
      <sheetName val="4"/>
      <sheetName val="5"/>
      <sheetName val="5.1"/>
      <sheetName val="5.1 (2)"/>
      <sheetName val="6"/>
      <sheetName val="7"/>
      <sheetName val="Показн.ефективності"/>
      <sheetName val="Перевед.одиниць"/>
      <sheetName val="Перелік, вартість"/>
      <sheetName val="Характеристики обладн."/>
      <sheetName val="Зведені по  ТМ"/>
      <sheetName val="Звед по діам."/>
      <sheetName val="Болехівська"/>
      <sheetName val="Дрогобицька"/>
      <sheetName val="Крушельницької"/>
      <sheetName val="Шашкевич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1">
          <cell r="D21">
            <v>925.21299999999997</v>
          </cell>
        </row>
        <row r="25">
          <cell r="D25">
            <v>0</v>
          </cell>
        </row>
        <row r="28">
          <cell r="D28">
            <v>0</v>
          </cell>
        </row>
        <row r="42">
          <cell r="D42">
            <v>0</v>
          </cell>
        </row>
        <row r="63">
          <cell r="D63">
            <v>1412.4349999999999</v>
          </cell>
        </row>
        <row r="67">
          <cell r="D67">
            <v>0</v>
          </cell>
        </row>
        <row r="71">
          <cell r="D71">
            <v>0</v>
          </cell>
        </row>
        <row r="94">
          <cell r="D94">
            <v>0</v>
          </cell>
        </row>
        <row r="108">
          <cell r="D108">
            <v>0</v>
          </cell>
        </row>
        <row r="122">
          <cell r="D122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п граф"/>
      <sheetName val="норм втрати"/>
      <sheetName val="розрах втрат магістр тр."/>
      <sheetName val="розрах втрат тр. ОП+ГВП"/>
      <sheetName val="ТЕО для цілорічн"/>
      <sheetName val="ТЕО для ОП+ГВП"/>
      <sheetName val="допоміжн інф"/>
      <sheetName val="Отчет о совместимос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4">
          <cell r="E14">
            <v>1063.4710223062359</v>
          </cell>
        </row>
        <row r="22">
          <cell r="E22">
            <v>28895.021385053456</v>
          </cell>
        </row>
      </sheetData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п граф"/>
      <sheetName val="норм втрати"/>
      <sheetName val="розрах втрат магістр тр."/>
      <sheetName val="розрах втрат тр. ОП+ГВП"/>
      <sheetName val="ТЕО для цілорічн"/>
      <sheetName val="ТЕО для ОП+ГВП"/>
      <sheetName val="допоміжн інф"/>
      <sheetName val="Отчет о совместимос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5">
          <cell r="E15">
            <v>11073.381385053457</v>
          </cell>
        </row>
        <row r="21">
          <cell r="E21">
            <v>17821.64</v>
          </cell>
        </row>
      </sheetData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Зміст"/>
      <sheetName val="Інформаційна карта ліценз."/>
      <sheetName val="Розрахунок обсягу"/>
      <sheetName val="4"/>
      <sheetName val="5"/>
      <sheetName val="5.1"/>
      <sheetName val="5.1 (2)"/>
      <sheetName val="6"/>
      <sheetName val="7"/>
      <sheetName val="Оцінка ефективн"/>
      <sheetName val="Зелена,2"/>
      <sheetName val="Відомість матеріалів"/>
      <sheetName val="Лист5"/>
    </sheetNames>
    <sheetDataSet>
      <sheetData sheetId="0"/>
      <sheetData sheetId="1"/>
      <sheetData sheetId="2"/>
      <sheetData sheetId="3"/>
      <sheetData sheetId="4">
        <row r="25">
          <cell r="B25" t="str">
            <v>Усього за підпунктом 1.1.3</v>
          </cell>
          <cell r="D25">
            <v>0</v>
          </cell>
        </row>
        <row r="114">
          <cell r="B114" t="str">
            <v>Усього за підпунктом 3.1.2</v>
          </cell>
          <cell r="D114">
            <v>0</v>
          </cell>
        </row>
      </sheetData>
      <sheetData sheetId="5"/>
      <sheetData sheetId="6">
        <row r="46">
          <cell r="V46">
            <v>0.59563173992752427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L30"/>
  <sheetViews>
    <sheetView topLeftCell="A16" zoomScaleNormal="100" zoomScalePageLayoutView="55" workbookViewId="0">
      <selection activeCell="Q24" sqref="Q24"/>
    </sheetView>
  </sheetViews>
  <sheetFormatPr defaultColWidth="8.85546875" defaultRowHeight="15" x14ac:dyDescent="0.25"/>
  <cols>
    <col min="1" max="3" width="8.85546875" style="64"/>
    <col min="4" max="4" width="15.28515625" style="64" customWidth="1"/>
    <col min="5" max="7" width="13.5703125" style="64" customWidth="1"/>
    <col min="8" max="8" width="8" style="64" customWidth="1"/>
    <col min="9" max="16384" width="8.85546875" style="64"/>
  </cols>
  <sheetData>
    <row r="1" spans="1:12" ht="15.75" customHeight="1" x14ac:dyDescent="0.25">
      <c r="D1" s="65"/>
      <c r="E1" s="65"/>
      <c r="F1" s="65"/>
      <c r="G1" s="65"/>
      <c r="H1" s="65"/>
    </row>
    <row r="2" spans="1:12" ht="15" customHeight="1" x14ac:dyDescent="0.25">
      <c r="A2" s="834" t="s">
        <v>779</v>
      </c>
      <c r="B2" s="846"/>
      <c r="C2" s="846"/>
      <c r="D2" s="846"/>
      <c r="E2" s="838" t="s">
        <v>827</v>
      </c>
      <c r="F2" s="838"/>
      <c r="G2" s="838"/>
      <c r="H2" s="838"/>
      <c r="I2" s="834"/>
      <c r="J2" s="834"/>
      <c r="K2" s="834"/>
      <c r="L2" s="66"/>
    </row>
    <row r="3" spans="1:12" ht="15" customHeight="1" x14ac:dyDescent="0.25">
      <c r="A3" s="846"/>
      <c r="B3" s="846"/>
      <c r="C3" s="846"/>
      <c r="D3" s="846"/>
      <c r="E3" s="834"/>
      <c r="F3" s="834"/>
      <c r="G3" s="834"/>
      <c r="H3" s="66"/>
      <c r="I3" s="835"/>
      <c r="J3" s="835"/>
      <c r="K3" s="835"/>
      <c r="L3" s="835"/>
    </row>
    <row r="4" spans="1:12" ht="15" customHeight="1" x14ac:dyDescent="0.25">
      <c r="A4" s="846"/>
      <c r="B4" s="846"/>
      <c r="C4" s="846"/>
      <c r="D4" s="846"/>
      <c r="E4" s="835" t="s">
        <v>400</v>
      </c>
      <c r="F4" s="835"/>
      <c r="G4" s="835"/>
      <c r="H4" s="835"/>
      <c r="I4" s="836"/>
      <c r="J4" s="836"/>
      <c r="K4" s="836"/>
      <c r="L4" s="836"/>
    </row>
    <row r="5" spans="1:12" ht="15" customHeight="1" x14ac:dyDescent="0.25">
      <c r="A5" s="846"/>
      <c r="B5" s="846"/>
      <c r="C5" s="846"/>
      <c r="D5" s="846"/>
      <c r="E5" s="836" t="s">
        <v>509</v>
      </c>
      <c r="F5" s="836"/>
      <c r="G5" s="836"/>
      <c r="H5" s="836"/>
      <c r="I5" s="837"/>
      <c r="J5" s="837"/>
      <c r="K5" s="837"/>
      <c r="L5" s="837"/>
    </row>
    <row r="6" spans="1:12" ht="11.25" customHeight="1" x14ac:dyDescent="0.25">
      <c r="A6" s="846"/>
      <c r="B6" s="846"/>
      <c r="C6" s="846"/>
      <c r="D6" s="846"/>
      <c r="E6" s="837"/>
      <c r="F6" s="837"/>
      <c r="G6" s="837"/>
      <c r="H6" s="837"/>
      <c r="I6" s="455"/>
      <c r="J6" s="455"/>
      <c r="K6" s="455"/>
      <c r="L6" s="455"/>
    </row>
    <row r="7" spans="1:12" ht="15.75" x14ac:dyDescent="0.25">
      <c r="A7" s="734" t="s">
        <v>810</v>
      </c>
      <c r="B7" s="67"/>
      <c r="C7" s="619"/>
      <c r="D7" s="619"/>
      <c r="E7" s="455" t="s">
        <v>735</v>
      </c>
      <c r="F7" s="455"/>
      <c r="G7" s="455"/>
      <c r="H7" s="455"/>
      <c r="I7" s="456"/>
      <c r="J7" s="457"/>
      <c r="K7" s="839"/>
      <c r="L7" s="839"/>
    </row>
    <row r="8" spans="1:12" ht="11.25" customHeight="1" x14ac:dyDescent="0.25">
      <c r="A8" s="848"/>
      <c r="B8" s="848"/>
      <c r="C8" s="848"/>
      <c r="D8" s="848"/>
      <c r="E8" s="456"/>
      <c r="F8" s="457"/>
      <c r="G8" s="839"/>
      <c r="H8" s="839"/>
      <c r="I8" s="841"/>
      <c r="J8" s="841"/>
      <c r="K8" s="841"/>
      <c r="L8" s="841"/>
    </row>
    <row r="9" spans="1:12" ht="15.75" x14ac:dyDescent="0.25">
      <c r="A9" s="734" t="s">
        <v>778</v>
      </c>
      <c r="B9" s="67"/>
      <c r="C9" s="619"/>
      <c r="D9" s="619"/>
      <c r="E9" s="840" t="s">
        <v>811</v>
      </c>
      <c r="F9" s="840"/>
      <c r="G9" s="840"/>
      <c r="H9" s="840"/>
      <c r="I9" s="69"/>
    </row>
    <row r="10" spans="1:12" ht="10.5" customHeight="1" x14ac:dyDescent="0.25">
      <c r="A10" s="734"/>
      <c r="B10" s="67"/>
      <c r="C10" s="619"/>
      <c r="D10" s="619"/>
      <c r="E10" s="734"/>
      <c r="F10" s="734"/>
      <c r="G10" s="734"/>
      <c r="H10" s="734"/>
      <c r="I10" s="69"/>
    </row>
    <row r="11" spans="1:12" ht="13.5" customHeight="1" x14ac:dyDescent="0.25">
      <c r="A11" s="734" t="s">
        <v>828</v>
      </c>
      <c r="B11" s="67"/>
      <c r="C11" s="735"/>
      <c r="D11" s="735"/>
      <c r="E11" s="69"/>
      <c r="I11" s="69"/>
    </row>
    <row r="12" spans="1:12" ht="15.75" x14ac:dyDescent="0.25">
      <c r="A12" s="69"/>
      <c r="B12" s="68"/>
      <c r="C12" s="617"/>
      <c r="D12" s="618"/>
      <c r="E12" s="69"/>
      <c r="I12" s="69"/>
    </row>
    <row r="13" spans="1:12" ht="15.75" x14ac:dyDescent="0.25">
      <c r="A13" s="69"/>
      <c r="B13" s="68"/>
      <c r="C13" s="617"/>
      <c r="D13" s="618"/>
      <c r="E13" s="69"/>
      <c r="I13" s="69"/>
    </row>
    <row r="14" spans="1:12" ht="15.75" x14ac:dyDescent="0.25">
      <c r="A14" s="69"/>
      <c r="B14" s="68"/>
      <c r="C14" s="617"/>
      <c r="D14" s="618"/>
      <c r="E14" s="69"/>
      <c r="I14" s="69"/>
    </row>
    <row r="15" spans="1:12" ht="15.75" x14ac:dyDescent="0.25">
      <c r="A15" s="69"/>
      <c r="B15" s="68"/>
      <c r="C15" s="617"/>
      <c r="D15" s="618"/>
      <c r="E15" s="69"/>
      <c r="I15" s="69"/>
    </row>
    <row r="16" spans="1:12" ht="15.75" x14ac:dyDescent="0.25">
      <c r="A16" s="69"/>
      <c r="B16" s="68"/>
      <c r="C16" s="617"/>
      <c r="D16" s="618"/>
      <c r="E16" s="69"/>
      <c r="I16" s="69"/>
    </row>
    <row r="17" spans="1:9" ht="15.75" x14ac:dyDescent="0.25">
      <c r="A17" s="69"/>
      <c r="B17" s="68"/>
      <c r="C17" s="617"/>
      <c r="D17" s="618"/>
      <c r="E17" s="69"/>
      <c r="I17" s="69"/>
    </row>
    <row r="18" spans="1:9" ht="15.75" x14ac:dyDescent="0.25">
      <c r="A18" s="69"/>
      <c r="B18" s="68"/>
      <c r="C18" s="617"/>
      <c r="D18" s="618"/>
      <c r="E18" s="69"/>
      <c r="I18" s="69"/>
    </row>
    <row r="19" spans="1:9" x14ac:dyDescent="0.25">
      <c r="I19" s="69"/>
    </row>
    <row r="21" spans="1:9" ht="18.75" x14ac:dyDescent="0.3">
      <c r="B21" s="612"/>
      <c r="C21" s="613" t="s">
        <v>829</v>
      </c>
      <c r="D21" s="614"/>
      <c r="E21" s="614"/>
      <c r="F21" s="614"/>
      <c r="G21" s="614"/>
      <c r="H21" s="611"/>
    </row>
    <row r="22" spans="1:9" ht="18.75" x14ac:dyDescent="0.3">
      <c r="A22" s="847" t="s">
        <v>736</v>
      </c>
      <c r="B22" s="847"/>
      <c r="C22" s="847"/>
      <c r="D22" s="847"/>
      <c r="E22" s="847"/>
      <c r="F22" s="847"/>
      <c r="G22" s="847"/>
      <c r="H22" s="847"/>
    </row>
    <row r="23" spans="1:9" ht="15.75" x14ac:dyDescent="0.25">
      <c r="D23" s="70"/>
      <c r="E23" s="70"/>
      <c r="F23" s="70"/>
      <c r="G23" s="70"/>
      <c r="H23" s="71"/>
    </row>
    <row r="24" spans="1:9" ht="18.75" x14ac:dyDescent="0.3">
      <c r="C24" s="845" t="s">
        <v>808</v>
      </c>
      <c r="D24" s="845"/>
      <c r="E24" s="845"/>
      <c r="F24" s="845"/>
      <c r="G24" s="845"/>
      <c r="H24" s="845"/>
    </row>
    <row r="27" spans="1:9" ht="18.75" x14ac:dyDescent="0.3">
      <c r="C27" s="842"/>
      <c r="D27" s="843"/>
      <c r="E27" s="843"/>
      <c r="F27" s="843"/>
      <c r="G27" s="843"/>
      <c r="H27" s="843"/>
    </row>
    <row r="28" spans="1:9" ht="18.75" x14ac:dyDescent="0.3">
      <c r="A28" s="844"/>
      <c r="B28" s="842"/>
      <c r="C28" s="842"/>
      <c r="D28" s="842"/>
      <c r="E28" s="842"/>
      <c r="F28" s="842"/>
      <c r="G28" s="842"/>
      <c r="H28" s="842"/>
    </row>
    <row r="29" spans="1:9" ht="15.75" x14ac:dyDescent="0.25">
      <c r="D29" s="70"/>
      <c r="E29" s="70"/>
      <c r="F29" s="70"/>
      <c r="G29" s="70"/>
      <c r="H29" s="71"/>
    </row>
    <row r="30" spans="1:9" ht="18.75" x14ac:dyDescent="0.3">
      <c r="C30" s="844"/>
      <c r="D30" s="844"/>
      <c r="E30" s="844"/>
      <c r="F30" s="844"/>
      <c r="G30" s="844"/>
      <c r="H30" s="844"/>
    </row>
  </sheetData>
  <mergeCells count="20">
    <mergeCell ref="C27:H27"/>
    <mergeCell ref="A28:H28"/>
    <mergeCell ref="C30:H30"/>
    <mergeCell ref="C24:H24"/>
    <mergeCell ref="A2:D6"/>
    <mergeCell ref="A22:H22"/>
    <mergeCell ref="A8:D8"/>
    <mergeCell ref="K7:L7"/>
    <mergeCell ref="E9:H9"/>
    <mergeCell ref="I8:L8"/>
    <mergeCell ref="E3:G3"/>
    <mergeCell ref="E4:H4"/>
    <mergeCell ref="E6:H6"/>
    <mergeCell ref="G8:H8"/>
    <mergeCell ref="I2:K2"/>
    <mergeCell ref="I3:L3"/>
    <mergeCell ref="I4:L4"/>
    <mergeCell ref="I5:L5"/>
    <mergeCell ref="E2:H2"/>
    <mergeCell ref="E5:H5"/>
  </mergeCells>
  <phoneticPr fontId="27" type="noConversion"/>
  <pageMargins left="1.1811023622047245" right="0.19685039370078741" top="0.55118110236220474" bottom="0.55118110236220474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85"/>
  <sheetViews>
    <sheetView showFormulas="1" view="pageBreakPreview" topLeftCell="A115" zoomScaleNormal="100" zoomScaleSheetLayoutView="100" workbookViewId="0">
      <selection activeCell="G122" sqref="G122"/>
    </sheetView>
  </sheetViews>
  <sheetFormatPr defaultColWidth="8.85546875" defaultRowHeight="12.75" x14ac:dyDescent="0.2"/>
  <cols>
    <col min="1" max="1" width="2.5703125" style="12" customWidth="1"/>
    <col min="2" max="2" width="34" style="11" customWidth="1"/>
    <col min="3" max="3" width="4.85546875" style="63" customWidth="1"/>
    <col min="4" max="4" width="4.5703125" style="104" customWidth="1"/>
    <col min="5" max="5" width="5.28515625" style="114" customWidth="1"/>
    <col min="6" max="16384" width="8.85546875" style="11"/>
  </cols>
  <sheetData>
    <row r="1" spans="1:5" ht="15.75" customHeight="1" x14ac:dyDescent="0.2">
      <c r="A1" s="9"/>
      <c r="B1" s="10"/>
      <c r="C1" s="181" t="s">
        <v>151</v>
      </c>
      <c r="D1" s="103"/>
      <c r="E1" s="78"/>
    </row>
    <row r="2" spans="1:5" ht="18.75" x14ac:dyDescent="0.2">
      <c r="A2" s="1119" t="s">
        <v>29</v>
      </c>
      <c r="B2" s="1119"/>
      <c r="C2" s="1119"/>
      <c r="D2" s="1119"/>
      <c r="E2" s="1119"/>
    </row>
    <row r="3" spans="1:5" ht="15.75" x14ac:dyDescent="0.2">
      <c r="A3" s="1112" t="s">
        <v>510</v>
      </c>
      <c r="B3" s="1112"/>
      <c r="C3" s="1112"/>
      <c r="D3" s="1112"/>
      <c r="E3" s="1112"/>
    </row>
    <row r="4" spans="1:5" ht="15.75" customHeight="1" x14ac:dyDescent="0.2">
      <c r="A4" s="1113" t="s">
        <v>27</v>
      </c>
      <c r="B4" s="1113"/>
      <c r="C4" s="1113"/>
      <c r="D4" s="1113"/>
      <c r="E4" s="1113"/>
    </row>
    <row r="5" spans="1:5" ht="15.75" x14ac:dyDescent="0.2">
      <c r="A5" s="1114" t="s">
        <v>823</v>
      </c>
      <c r="B5" s="1114"/>
      <c r="C5" s="1114"/>
      <c r="D5" s="1114"/>
      <c r="E5" s="1114"/>
    </row>
    <row r="6" spans="1:5" ht="9.75" customHeight="1" x14ac:dyDescent="0.2">
      <c r="A6" s="9"/>
      <c r="B6" s="18"/>
      <c r="C6" s="19"/>
    </row>
    <row r="7" spans="1:5" ht="14.25" customHeight="1" x14ac:dyDescent="0.2">
      <c r="A7" s="1124" t="s">
        <v>339</v>
      </c>
      <c r="B7" s="1120" t="s">
        <v>30</v>
      </c>
      <c r="C7" s="1120" t="s">
        <v>296</v>
      </c>
      <c r="D7" s="1122" t="s">
        <v>31</v>
      </c>
      <c r="E7" s="1123"/>
    </row>
    <row r="8" spans="1:5" ht="27" customHeight="1" x14ac:dyDescent="0.2">
      <c r="A8" s="1125"/>
      <c r="B8" s="1121"/>
      <c r="C8" s="1121"/>
      <c r="D8" s="20" t="s">
        <v>32</v>
      </c>
      <c r="E8" s="21" t="s">
        <v>33</v>
      </c>
    </row>
    <row r="9" spans="1:5" x14ac:dyDescent="0.2">
      <c r="A9" s="1115" t="s">
        <v>34</v>
      </c>
      <c r="B9" s="1116"/>
      <c r="C9" s="1116"/>
      <c r="D9" s="1116"/>
      <c r="E9" s="1117"/>
    </row>
    <row r="10" spans="1:5" ht="13.5" x14ac:dyDescent="0.2">
      <c r="A10" s="22">
        <v>1</v>
      </c>
      <c r="B10" s="23" t="s">
        <v>35</v>
      </c>
      <c r="C10" s="24"/>
      <c r="D10" s="25"/>
      <c r="E10" s="115"/>
    </row>
    <row r="11" spans="1:5" ht="13.5" x14ac:dyDescent="0.2">
      <c r="A11" s="22" t="s">
        <v>297</v>
      </c>
      <c r="B11" s="26" t="s">
        <v>36</v>
      </c>
      <c r="C11" s="27" t="s">
        <v>298</v>
      </c>
      <c r="D11" s="396">
        <v>34</v>
      </c>
      <c r="E11" s="28"/>
    </row>
    <row r="12" spans="1:5" ht="13.5" x14ac:dyDescent="0.2">
      <c r="A12" s="22"/>
      <c r="B12" s="29" t="s">
        <v>37</v>
      </c>
      <c r="C12" s="27" t="s">
        <v>298</v>
      </c>
      <c r="D12" s="396">
        <v>27</v>
      </c>
      <c r="E12" s="173"/>
    </row>
    <row r="13" spans="1:5" ht="13.5" x14ac:dyDescent="0.2">
      <c r="A13" s="22"/>
      <c r="B13" s="29" t="s">
        <v>38</v>
      </c>
      <c r="C13" s="27" t="s">
        <v>298</v>
      </c>
      <c r="D13" s="396">
        <v>7</v>
      </c>
      <c r="E13" s="173"/>
    </row>
    <row r="14" spans="1:5" ht="13.5" x14ac:dyDescent="0.2">
      <c r="A14" s="22"/>
      <c r="B14" s="29" t="s">
        <v>39</v>
      </c>
      <c r="C14" s="27" t="s">
        <v>298</v>
      </c>
      <c r="D14" s="396">
        <v>0</v>
      </c>
      <c r="E14" s="173"/>
    </row>
    <row r="15" spans="1:5" ht="13.5" x14ac:dyDescent="0.2">
      <c r="A15" s="22"/>
      <c r="B15" s="29" t="s">
        <v>40</v>
      </c>
      <c r="C15" s="27" t="s">
        <v>298</v>
      </c>
      <c r="D15" s="396">
        <v>0</v>
      </c>
      <c r="E15" s="173"/>
    </row>
    <row r="16" spans="1:5" ht="13.5" x14ac:dyDescent="0.2">
      <c r="A16" s="22"/>
      <c r="B16" s="29" t="s">
        <v>41</v>
      </c>
      <c r="C16" s="27" t="s">
        <v>298</v>
      </c>
      <c r="D16" s="396">
        <v>0</v>
      </c>
      <c r="E16" s="173"/>
    </row>
    <row r="17" spans="1:6" ht="12" customHeight="1" x14ac:dyDescent="0.2">
      <c r="A17" s="22" t="s">
        <v>300</v>
      </c>
      <c r="B17" s="26" t="s">
        <v>42</v>
      </c>
      <c r="C17" s="27" t="s">
        <v>43</v>
      </c>
      <c r="D17" s="402">
        <v>81.23</v>
      </c>
      <c r="E17" s="173"/>
      <c r="F17" s="794"/>
    </row>
    <row r="18" spans="1:6" ht="18" customHeight="1" x14ac:dyDescent="0.2">
      <c r="A18" s="22"/>
      <c r="B18" s="29" t="s">
        <v>37</v>
      </c>
      <c r="C18" s="27" t="s">
        <v>43</v>
      </c>
      <c r="D18" s="402">
        <v>33.36</v>
      </c>
      <c r="E18" s="173"/>
    </row>
    <row r="19" spans="1:6" ht="13.5" customHeight="1" x14ac:dyDescent="0.2">
      <c r="A19" s="22"/>
      <c r="B19" s="29" t="s">
        <v>38</v>
      </c>
      <c r="C19" s="27" t="s">
        <v>43</v>
      </c>
      <c r="D19" s="166">
        <v>47.87</v>
      </c>
      <c r="E19" s="173"/>
    </row>
    <row r="20" spans="1:6" ht="12.75" customHeight="1" x14ac:dyDescent="0.2">
      <c r="A20" s="22"/>
      <c r="B20" s="29" t="s">
        <v>39</v>
      </c>
      <c r="C20" s="27" t="s">
        <v>43</v>
      </c>
      <c r="D20" s="166">
        <v>0</v>
      </c>
      <c r="E20" s="173"/>
    </row>
    <row r="21" spans="1:6" ht="13.5" customHeight="1" x14ac:dyDescent="0.2">
      <c r="A21" s="22"/>
      <c r="B21" s="29" t="s">
        <v>40</v>
      </c>
      <c r="C21" s="27" t="s">
        <v>43</v>
      </c>
      <c r="D21" s="28">
        <v>0</v>
      </c>
      <c r="E21" s="173"/>
    </row>
    <row r="22" spans="1:6" ht="15" customHeight="1" x14ac:dyDescent="0.2">
      <c r="A22" s="22"/>
      <c r="B22" s="29" t="s">
        <v>41</v>
      </c>
      <c r="C22" s="27" t="s">
        <v>43</v>
      </c>
      <c r="D22" s="28">
        <v>0</v>
      </c>
      <c r="E22" s="173"/>
    </row>
    <row r="23" spans="1:6" ht="13.5" x14ac:dyDescent="0.2">
      <c r="A23" s="22" t="s">
        <v>301</v>
      </c>
      <c r="B23" s="31" t="s">
        <v>44</v>
      </c>
      <c r="C23" s="32"/>
      <c r="D23" s="168"/>
      <c r="E23" s="121"/>
    </row>
    <row r="24" spans="1:6" ht="18.75" customHeight="1" x14ac:dyDescent="0.2">
      <c r="A24" s="22"/>
      <c r="B24" s="29" t="s">
        <v>45</v>
      </c>
      <c r="C24" s="27" t="s">
        <v>43</v>
      </c>
      <c r="D24" s="167">
        <v>2</v>
      </c>
      <c r="E24" s="116"/>
      <c r="F24" s="11">
        <v>1.5</v>
      </c>
    </row>
    <row r="25" spans="1:6" ht="15.75" customHeight="1" x14ac:dyDescent="0.2">
      <c r="A25" s="22"/>
      <c r="B25" s="29" t="s">
        <v>46</v>
      </c>
      <c r="C25" s="27" t="s">
        <v>43</v>
      </c>
      <c r="D25" s="167">
        <v>27</v>
      </c>
      <c r="E25" s="116"/>
      <c r="F25" s="395" t="s">
        <v>775</v>
      </c>
    </row>
    <row r="26" spans="1:6" ht="17.25" customHeight="1" x14ac:dyDescent="0.2">
      <c r="A26" s="22" t="s">
        <v>302</v>
      </c>
      <c r="B26" s="26" t="s">
        <v>47</v>
      </c>
      <c r="C26" s="27" t="s">
        <v>342</v>
      </c>
      <c r="D26" s="28">
        <v>53743.56</v>
      </c>
      <c r="E26" s="116"/>
      <c r="F26" s="395"/>
    </row>
    <row r="27" spans="1:6" ht="27" x14ac:dyDescent="0.2">
      <c r="A27" s="22" t="s">
        <v>303</v>
      </c>
      <c r="B27" s="33" t="s">
        <v>48</v>
      </c>
      <c r="C27" s="32"/>
      <c r="D27" s="25"/>
      <c r="E27" s="121"/>
    </row>
    <row r="28" spans="1:6" ht="13.5" x14ac:dyDescent="0.2">
      <c r="A28" s="22" t="s">
        <v>304</v>
      </c>
      <c r="B28" s="26" t="s">
        <v>49</v>
      </c>
      <c r="C28" s="27" t="s">
        <v>298</v>
      </c>
      <c r="D28" s="396">
        <v>99</v>
      </c>
      <c r="E28" s="28"/>
    </row>
    <row r="29" spans="1:6" ht="13.5" x14ac:dyDescent="0.2">
      <c r="A29" s="22" t="s">
        <v>306</v>
      </c>
      <c r="B29" s="34" t="s">
        <v>50</v>
      </c>
      <c r="C29" s="27" t="s">
        <v>298</v>
      </c>
      <c r="D29" s="28"/>
      <c r="E29" s="173"/>
    </row>
    <row r="30" spans="1:6" ht="13.5" x14ac:dyDescent="0.2">
      <c r="A30" s="22"/>
      <c r="B30" s="35" t="s">
        <v>51</v>
      </c>
      <c r="C30" s="27" t="s">
        <v>298</v>
      </c>
      <c r="D30" s="28">
        <v>12</v>
      </c>
      <c r="E30" s="173"/>
    </row>
    <row r="31" spans="1:6" ht="13.5" x14ac:dyDescent="0.2">
      <c r="A31" s="22"/>
      <c r="B31" s="35" t="s">
        <v>52</v>
      </c>
      <c r="C31" s="27" t="s">
        <v>298</v>
      </c>
      <c r="D31" s="398">
        <v>87</v>
      </c>
      <c r="E31" s="173"/>
    </row>
    <row r="32" spans="1:6" ht="13.5" x14ac:dyDescent="0.2">
      <c r="A32" s="22"/>
      <c r="B32" s="35" t="s">
        <v>53</v>
      </c>
      <c r="C32" s="27" t="s">
        <v>298</v>
      </c>
      <c r="D32" s="28">
        <v>0</v>
      </c>
      <c r="E32" s="173"/>
    </row>
    <row r="33" spans="1:6" ht="13.5" x14ac:dyDescent="0.2">
      <c r="A33" s="22"/>
      <c r="B33" s="35" t="s">
        <v>54</v>
      </c>
      <c r="C33" s="27" t="s">
        <v>298</v>
      </c>
      <c r="D33" s="28">
        <v>0</v>
      </c>
      <c r="E33" s="173"/>
    </row>
    <row r="34" spans="1:6" ht="13.5" x14ac:dyDescent="0.2">
      <c r="A34" s="22" t="s">
        <v>307</v>
      </c>
      <c r="B34" s="34" t="s">
        <v>55</v>
      </c>
      <c r="C34" s="27" t="s">
        <v>298</v>
      </c>
      <c r="D34" s="28"/>
      <c r="E34" s="173"/>
    </row>
    <row r="35" spans="1:6" ht="13.5" x14ac:dyDescent="0.2">
      <c r="A35" s="22"/>
      <c r="B35" s="29" t="s">
        <v>56</v>
      </c>
      <c r="C35" s="27" t="s">
        <v>298</v>
      </c>
      <c r="D35" s="396">
        <v>89</v>
      </c>
      <c r="E35" s="173"/>
    </row>
    <row r="36" spans="1:6" ht="13.5" x14ac:dyDescent="0.2">
      <c r="A36" s="22"/>
      <c r="B36" s="29" t="s">
        <v>57</v>
      </c>
      <c r="C36" s="27" t="s">
        <v>298</v>
      </c>
      <c r="D36" s="28">
        <v>10</v>
      </c>
      <c r="E36" s="173"/>
    </row>
    <row r="37" spans="1:6" ht="13.5" x14ac:dyDescent="0.2">
      <c r="A37" s="22"/>
      <c r="B37" s="29" t="s">
        <v>58</v>
      </c>
      <c r="C37" s="27" t="s">
        <v>298</v>
      </c>
      <c r="D37" s="28">
        <v>0</v>
      </c>
      <c r="E37" s="173"/>
    </row>
    <row r="38" spans="1:6" ht="13.5" x14ac:dyDescent="0.2">
      <c r="A38" s="22" t="s">
        <v>308</v>
      </c>
      <c r="B38" s="36" t="s">
        <v>59</v>
      </c>
      <c r="C38" s="32"/>
      <c r="D38" s="25"/>
      <c r="E38" s="175"/>
    </row>
    <row r="39" spans="1:6" ht="13.5" x14ac:dyDescent="0.2">
      <c r="A39" s="22"/>
      <c r="B39" s="29" t="s">
        <v>60</v>
      </c>
      <c r="C39" s="27" t="s">
        <v>61</v>
      </c>
      <c r="D39" s="72">
        <v>7</v>
      </c>
      <c r="E39" s="173"/>
    </row>
    <row r="40" spans="1:6" ht="13.5" x14ac:dyDescent="0.2">
      <c r="A40" s="22"/>
      <c r="B40" s="29" t="s">
        <v>62</v>
      </c>
      <c r="C40" s="27" t="s">
        <v>61</v>
      </c>
      <c r="D40" s="72">
        <v>60</v>
      </c>
      <c r="E40" s="173"/>
    </row>
    <row r="41" spans="1:6" ht="13.5" x14ac:dyDescent="0.2">
      <c r="A41" s="22" t="s">
        <v>309</v>
      </c>
      <c r="B41" s="26" t="s">
        <v>63</v>
      </c>
      <c r="C41" s="27" t="s">
        <v>298</v>
      </c>
      <c r="D41" s="28"/>
      <c r="E41" s="173"/>
      <c r="F41" s="395"/>
    </row>
    <row r="42" spans="1:6" ht="12" customHeight="1" x14ac:dyDescent="0.2">
      <c r="A42" s="22" t="s">
        <v>310</v>
      </c>
      <c r="B42" s="33" t="s">
        <v>64</v>
      </c>
      <c r="C42" s="32"/>
      <c r="D42" s="25"/>
      <c r="E42" s="175"/>
    </row>
    <row r="43" spans="1:6" ht="17.25" customHeight="1" x14ac:dyDescent="0.2">
      <c r="A43" s="22" t="s">
        <v>311</v>
      </c>
      <c r="B43" s="26" t="s">
        <v>65</v>
      </c>
      <c r="C43" s="27" t="s">
        <v>298</v>
      </c>
      <c r="D43" s="28">
        <v>15</v>
      </c>
      <c r="E43" s="176"/>
    </row>
    <row r="44" spans="1:6" ht="13.5" x14ac:dyDescent="0.2">
      <c r="A44" s="22"/>
      <c r="B44" s="29" t="s">
        <v>66</v>
      </c>
      <c r="C44" s="27" t="s">
        <v>298</v>
      </c>
      <c r="D44" s="28">
        <v>8</v>
      </c>
      <c r="E44" s="173"/>
    </row>
    <row r="45" spans="1:6" ht="13.5" x14ac:dyDescent="0.2">
      <c r="A45" s="22"/>
      <c r="B45" s="29" t="s">
        <v>67</v>
      </c>
      <c r="C45" s="27" t="s">
        <v>298</v>
      </c>
      <c r="D45" s="28">
        <v>7</v>
      </c>
      <c r="E45" s="173"/>
    </row>
    <row r="46" spans="1:6" ht="17.25" customHeight="1" x14ac:dyDescent="0.2">
      <c r="A46" s="22" t="s">
        <v>312</v>
      </c>
      <c r="B46" s="26" t="s">
        <v>68</v>
      </c>
      <c r="C46" s="27" t="s">
        <v>69</v>
      </c>
      <c r="D46" s="72">
        <v>277</v>
      </c>
      <c r="E46" s="173"/>
    </row>
    <row r="47" spans="1:6" ht="16.5" customHeight="1" x14ac:dyDescent="0.2">
      <c r="A47" s="22" t="s">
        <v>313</v>
      </c>
      <c r="B47" s="26" t="s">
        <v>70</v>
      </c>
      <c r="C47" s="27" t="s">
        <v>298</v>
      </c>
      <c r="D47" s="28">
        <v>0</v>
      </c>
      <c r="E47" s="173"/>
    </row>
    <row r="48" spans="1:6" ht="13.5" x14ac:dyDescent="0.2">
      <c r="A48" s="22" t="s">
        <v>314</v>
      </c>
      <c r="B48" s="26" t="s">
        <v>71</v>
      </c>
      <c r="C48" s="27" t="s">
        <v>298</v>
      </c>
      <c r="D48" s="396">
        <v>34</v>
      </c>
      <c r="E48" s="173"/>
    </row>
    <row r="49" spans="1:5" ht="13.5" x14ac:dyDescent="0.2">
      <c r="A49" s="22"/>
      <c r="B49" s="29" t="s">
        <v>72</v>
      </c>
      <c r="C49" s="27" t="s">
        <v>298</v>
      </c>
      <c r="D49" s="396">
        <v>21</v>
      </c>
      <c r="E49" s="173"/>
    </row>
    <row r="50" spans="1:5" ht="13.5" x14ac:dyDescent="0.2">
      <c r="A50" s="22"/>
      <c r="B50" s="29" t="s">
        <v>73</v>
      </c>
      <c r="C50" s="27" t="s">
        <v>298</v>
      </c>
      <c r="D50" s="28">
        <v>13</v>
      </c>
      <c r="E50" s="173"/>
    </row>
    <row r="51" spans="1:5" ht="13.5" x14ac:dyDescent="0.2">
      <c r="A51" s="22" t="s">
        <v>75</v>
      </c>
      <c r="B51" s="33" t="s">
        <v>76</v>
      </c>
      <c r="C51" s="32"/>
      <c r="D51" s="25"/>
      <c r="E51" s="175"/>
    </row>
    <row r="52" spans="1:5" ht="16.5" customHeight="1" x14ac:dyDescent="0.2">
      <c r="A52" s="22" t="s">
        <v>315</v>
      </c>
      <c r="B52" s="26" t="s">
        <v>77</v>
      </c>
      <c r="C52" s="27" t="s">
        <v>298</v>
      </c>
      <c r="D52" s="28">
        <v>0</v>
      </c>
      <c r="E52" s="173"/>
    </row>
    <row r="53" spans="1:5" ht="11.25" customHeight="1" x14ac:dyDescent="0.2">
      <c r="A53" s="22" t="s">
        <v>316</v>
      </c>
      <c r="B53" s="26" t="s">
        <v>78</v>
      </c>
      <c r="C53" s="27" t="s">
        <v>298</v>
      </c>
      <c r="D53" s="28">
        <v>0</v>
      </c>
      <c r="E53" s="173"/>
    </row>
    <row r="54" spans="1:5" ht="18" customHeight="1" x14ac:dyDescent="0.2">
      <c r="A54" s="22" t="s">
        <v>317</v>
      </c>
      <c r="B54" s="26" t="s">
        <v>79</v>
      </c>
      <c r="C54" s="27" t="s">
        <v>298</v>
      </c>
      <c r="D54" s="28">
        <v>0</v>
      </c>
      <c r="E54" s="173"/>
    </row>
    <row r="55" spans="1:5" ht="13.5" x14ac:dyDescent="0.2">
      <c r="A55" s="22" t="s">
        <v>318</v>
      </c>
      <c r="B55" s="26" t="s">
        <v>80</v>
      </c>
      <c r="C55" s="27" t="s">
        <v>298</v>
      </c>
      <c r="D55" s="396">
        <v>182</v>
      </c>
      <c r="E55" s="176"/>
    </row>
    <row r="56" spans="1:5" ht="13.5" x14ac:dyDescent="0.2">
      <c r="A56" s="22"/>
      <c r="B56" s="29" t="s">
        <v>81</v>
      </c>
      <c r="C56" s="27" t="s">
        <v>298</v>
      </c>
      <c r="D56" s="396"/>
      <c r="E56" s="173"/>
    </row>
    <row r="57" spans="1:5" ht="13.5" x14ac:dyDescent="0.2">
      <c r="A57" s="22"/>
      <c r="B57" s="29" t="s">
        <v>82</v>
      </c>
      <c r="C57" s="27" t="s">
        <v>298</v>
      </c>
      <c r="D57" s="396">
        <v>66</v>
      </c>
      <c r="E57" s="173"/>
    </row>
    <row r="58" spans="1:5" ht="13.5" x14ac:dyDescent="0.2">
      <c r="A58" s="22"/>
      <c r="B58" s="29" t="s">
        <v>83</v>
      </c>
      <c r="C58" s="27" t="s">
        <v>298</v>
      </c>
      <c r="D58" s="396">
        <v>57</v>
      </c>
      <c r="E58" s="173"/>
    </row>
    <row r="59" spans="1:5" ht="13.5" x14ac:dyDescent="0.2">
      <c r="A59" s="22"/>
      <c r="B59" s="29" t="s">
        <v>84</v>
      </c>
      <c r="C59" s="27" t="s">
        <v>298</v>
      </c>
      <c r="D59" s="28">
        <v>0</v>
      </c>
      <c r="E59" s="173"/>
    </row>
    <row r="60" spans="1:5" ht="13.5" x14ac:dyDescent="0.2">
      <c r="A60" s="22"/>
      <c r="B60" s="29" t="s">
        <v>85</v>
      </c>
      <c r="C60" s="27" t="s">
        <v>298</v>
      </c>
      <c r="D60" s="396">
        <v>59</v>
      </c>
      <c r="E60" s="173"/>
    </row>
    <row r="61" spans="1:5" ht="13.5" x14ac:dyDescent="0.2">
      <c r="A61" s="22"/>
      <c r="B61" s="29" t="s">
        <v>86</v>
      </c>
      <c r="C61" s="27" t="s">
        <v>298</v>
      </c>
      <c r="D61" s="28">
        <v>0</v>
      </c>
      <c r="E61" s="173"/>
    </row>
    <row r="62" spans="1:5" ht="13.5" x14ac:dyDescent="0.2">
      <c r="A62" s="22"/>
      <c r="B62" s="29" t="s">
        <v>87</v>
      </c>
      <c r="C62" s="27" t="s">
        <v>298</v>
      </c>
      <c r="D62" s="28">
        <v>0</v>
      </c>
      <c r="E62" s="173"/>
    </row>
    <row r="63" spans="1:5" ht="13.5" x14ac:dyDescent="0.2">
      <c r="A63" s="37"/>
      <c r="B63" s="38"/>
      <c r="C63" s="39"/>
      <c r="D63" s="40"/>
      <c r="E63" s="169"/>
    </row>
    <row r="64" spans="1:5" ht="15" customHeight="1" x14ac:dyDescent="0.2">
      <c r="A64" s="1118" t="s">
        <v>74</v>
      </c>
      <c r="B64" s="1118"/>
      <c r="C64" s="1118"/>
      <c r="D64" s="1118"/>
      <c r="E64" s="1118"/>
    </row>
    <row r="65" spans="1:7" ht="19.5" customHeight="1" x14ac:dyDescent="0.2">
      <c r="A65" s="22" t="s">
        <v>88</v>
      </c>
      <c r="B65" s="26" t="s">
        <v>89</v>
      </c>
      <c r="C65" s="27" t="s">
        <v>69</v>
      </c>
      <c r="D65" s="396">
        <v>956</v>
      </c>
      <c r="E65" s="173"/>
    </row>
    <row r="66" spans="1:7" ht="18.75" customHeight="1" x14ac:dyDescent="0.2">
      <c r="A66" s="22" t="s">
        <v>319</v>
      </c>
      <c r="B66" s="33" t="s">
        <v>90</v>
      </c>
      <c r="C66" s="32"/>
      <c r="D66" s="400"/>
      <c r="E66" s="174"/>
    </row>
    <row r="67" spans="1:7" ht="18" customHeight="1" x14ac:dyDescent="0.2">
      <c r="A67" s="22" t="s">
        <v>320</v>
      </c>
      <c r="B67" s="26" t="s">
        <v>91</v>
      </c>
      <c r="C67" s="27" t="s">
        <v>298</v>
      </c>
      <c r="D67" s="396">
        <v>34</v>
      </c>
      <c r="E67" s="173"/>
    </row>
    <row r="68" spans="1:7" ht="20.25" customHeight="1" x14ac:dyDescent="0.2">
      <c r="A68" s="22" t="s">
        <v>321</v>
      </c>
      <c r="B68" s="26" t="s">
        <v>92</v>
      </c>
      <c r="C68" s="27" t="s">
        <v>298</v>
      </c>
      <c r="D68" s="396">
        <v>4</v>
      </c>
      <c r="E68" s="173"/>
    </row>
    <row r="69" spans="1:7" ht="19.5" customHeight="1" x14ac:dyDescent="0.2">
      <c r="A69" s="22" t="s">
        <v>322</v>
      </c>
      <c r="B69" s="26" t="s">
        <v>89</v>
      </c>
      <c r="C69" s="27" t="s">
        <v>69</v>
      </c>
      <c r="D69" s="72">
        <v>16</v>
      </c>
      <c r="E69" s="173"/>
    </row>
    <row r="70" spans="1:7" ht="12" customHeight="1" x14ac:dyDescent="0.2">
      <c r="A70" s="22" t="s">
        <v>323</v>
      </c>
      <c r="B70" s="33" t="s">
        <v>93</v>
      </c>
      <c r="C70" s="32"/>
      <c r="D70" s="25"/>
      <c r="E70" s="175"/>
    </row>
    <row r="71" spans="1:7" ht="12" customHeight="1" x14ac:dyDescent="0.2">
      <c r="A71" s="22" t="s">
        <v>324</v>
      </c>
      <c r="B71" s="26" t="s">
        <v>94</v>
      </c>
      <c r="C71" s="27" t="s">
        <v>298</v>
      </c>
      <c r="D71" s="398">
        <v>62</v>
      </c>
      <c r="E71" s="173"/>
    </row>
    <row r="72" spans="1:7" ht="12" customHeight="1" x14ac:dyDescent="0.2">
      <c r="A72" s="22"/>
      <c r="B72" s="29" t="s">
        <v>95</v>
      </c>
      <c r="C72" s="27" t="s">
        <v>298</v>
      </c>
      <c r="D72" s="398">
        <v>36</v>
      </c>
      <c r="E72" s="173"/>
      <c r="G72" s="42"/>
    </row>
    <row r="73" spans="1:7" ht="12" customHeight="1" x14ac:dyDescent="0.2">
      <c r="A73" s="22"/>
      <c r="B73" s="29" t="s">
        <v>96</v>
      </c>
      <c r="C73" s="27" t="s">
        <v>298</v>
      </c>
      <c r="D73" s="28">
        <v>26</v>
      </c>
      <c r="E73" s="173"/>
    </row>
    <row r="74" spans="1:7" ht="24" customHeight="1" x14ac:dyDescent="0.2">
      <c r="A74" s="22" t="s">
        <v>325</v>
      </c>
      <c r="B74" s="26" t="s">
        <v>97</v>
      </c>
      <c r="C74" s="27" t="s">
        <v>298</v>
      </c>
      <c r="D74" s="28">
        <v>0</v>
      </c>
      <c r="E74" s="173"/>
    </row>
    <row r="75" spans="1:7" ht="12" customHeight="1" x14ac:dyDescent="0.2">
      <c r="A75" s="22" t="s">
        <v>326</v>
      </c>
      <c r="B75" s="26" t="s">
        <v>98</v>
      </c>
      <c r="C75" s="27" t="s">
        <v>298</v>
      </c>
      <c r="D75" s="28">
        <v>0</v>
      </c>
      <c r="E75" s="173"/>
    </row>
    <row r="76" spans="1:7" ht="12" customHeight="1" x14ac:dyDescent="0.2">
      <c r="A76" s="22"/>
      <c r="B76" s="29" t="s">
        <v>99</v>
      </c>
      <c r="C76" s="27" t="s">
        <v>298</v>
      </c>
      <c r="D76" s="28">
        <v>0</v>
      </c>
      <c r="E76" s="173"/>
    </row>
    <row r="77" spans="1:7" ht="12" customHeight="1" x14ac:dyDescent="0.2">
      <c r="A77" s="22"/>
      <c r="B77" s="29" t="s">
        <v>100</v>
      </c>
      <c r="C77" s="27" t="s">
        <v>298</v>
      </c>
      <c r="D77" s="28">
        <v>0</v>
      </c>
      <c r="E77" s="173"/>
    </row>
    <row r="78" spans="1:7" ht="16.5" customHeight="1" x14ac:dyDescent="0.2">
      <c r="A78" s="22" t="s">
        <v>327</v>
      </c>
      <c r="B78" s="31" t="s">
        <v>101</v>
      </c>
      <c r="C78" s="32"/>
      <c r="D78" s="25"/>
      <c r="E78" s="175"/>
    </row>
    <row r="79" spans="1:7" ht="13.5" customHeight="1" x14ac:dyDescent="0.2">
      <c r="A79" s="22"/>
      <c r="B79" s="29" t="s">
        <v>60</v>
      </c>
      <c r="C79" s="27" t="s">
        <v>61</v>
      </c>
      <c r="D79" s="72">
        <v>5</v>
      </c>
      <c r="E79" s="173"/>
    </row>
    <row r="80" spans="1:7" ht="14.25" customHeight="1" x14ac:dyDescent="0.2">
      <c r="A80" s="22"/>
      <c r="B80" s="29" t="s">
        <v>62</v>
      </c>
      <c r="C80" s="27" t="s">
        <v>61</v>
      </c>
      <c r="D80" s="72">
        <v>60</v>
      </c>
      <c r="E80" s="173"/>
    </row>
    <row r="81" spans="1:6" ht="12" customHeight="1" x14ac:dyDescent="0.2">
      <c r="A81" s="22" t="s">
        <v>328</v>
      </c>
      <c r="B81" s="33" t="s">
        <v>102</v>
      </c>
      <c r="C81" s="32"/>
      <c r="D81" s="25"/>
      <c r="E81" s="175"/>
    </row>
    <row r="82" spans="1:6" ht="12" customHeight="1" x14ac:dyDescent="0.2">
      <c r="A82" s="22" t="s">
        <v>329</v>
      </c>
      <c r="B82" s="26" t="s">
        <v>103</v>
      </c>
      <c r="C82" s="27" t="s">
        <v>298</v>
      </c>
      <c r="D82" s="398">
        <v>34</v>
      </c>
      <c r="E82" s="173"/>
    </row>
    <row r="83" spans="1:6" ht="18.75" customHeight="1" x14ac:dyDescent="0.2">
      <c r="A83" s="22"/>
      <c r="B83" s="35" t="s">
        <v>104</v>
      </c>
      <c r="C83" s="27" t="s">
        <v>298</v>
      </c>
      <c r="D83" s="398">
        <v>34</v>
      </c>
      <c r="E83" s="173"/>
    </row>
    <row r="84" spans="1:6" ht="12" customHeight="1" x14ac:dyDescent="0.2">
      <c r="A84" s="22"/>
      <c r="B84" s="29" t="s">
        <v>105</v>
      </c>
      <c r="C84" s="27" t="s">
        <v>298</v>
      </c>
      <c r="D84" s="28">
        <v>0</v>
      </c>
      <c r="E84" s="173"/>
    </row>
    <row r="85" spans="1:6" ht="18.75" customHeight="1" x14ac:dyDescent="0.2">
      <c r="A85" s="22" t="s">
        <v>330</v>
      </c>
      <c r="B85" s="26" t="s">
        <v>106</v>
      </c>
      <c r="C85" s="27" t="s">
        <v>298</v>
      </c>
      <c r="D85" s="399">
        <v>0</v>
      </c>
      <c r="E85" s="173"/>
    </row>
    <row r="86" spans="1:6" ht="13.5" x14ac:dyDescent="0.2">
      <c r="A86" s="22" t="s">
        <v>331</v>
      </c>
      <c r="B86" s="43" t="s">
        <v>107</v>
      </c>
      <c r="C86" s="32"/>
      <c r="D86" s="401"/>
      <c r="E86" s="175"/>
    </row>
    <row r="87" spans="1:6" ht="15.75" customHeight="1" x14ac:dyDescent="0.2">
      <c r="A87" s="22" t="s">
        <v>332</v>
      </c>
      <c r="B87" s="26" t="s">
        <v>108</v>
      </c>
      <c r="C87" s="27" t="s">
        <v>298</v>
      </c>
      <c r="D87" s="399">
        <v>282</v>
      </c>
      <c r="E87" s="173"/>
    </row>
    <row r="88" spans="1:6" ht="13.5" x14ac:dyDescent="0.2">
      <c r="A88" s="22"/>
      <c r="B88" s="29" t="s">
        <v>109</v>
      </c>
      <c r="C88" s="27" t="s">
        <v>298</v>
      </c>
      <c r="D88" s="399">
        <v>33</v>
      </c>
      <c r="E88" s="173"/>
    </row>
    <row r="89" spans="1:6" ht="13.5" x14ac:dyDescent="0.2">
      <c r="A89" s="22"/>
      <c r="B89" s="29" t="s">
        <v>110</v>
      </c>
      <c r="C89" s="27" t="s">
        <v>298</v>
      </c>
      <c r="D89" s="28">
        <v>250</v>
      </c>
      <c r="E89" s="173"/>
      <c r="F89" s="395"/>
    </row>
    <row r="90" spans="1:6" ht="17.25" customHeight="1" x14ac:dyDescent="0.2">
      <c r="A90" s="22" t="s">
        <v>333</v>
      </c>
      <c r="B90" s="26" t="s">
        <v>111</v>
      </c>
      <c r="C90" s="27" t="s">
        <v>61</v>
      </c>
      <c r="D90" s="28">
        <v>100</v>
      </c>
      <c r="E90" s="173"/>
    </row>
    <row r="91" spans="1:6" ht="18.75" customHeight="1" x14ac:dyDescent="0.2">
      <c r="A91" s="22" t="s">
        <v>334</v>
      </c>
      <c r="B91" s="26" t="s">
        <v>112</v>
      </c>
      <c r="C91" s="27" t="s">
        <v>61</v>
      </c>
      <c r="D91" s="28">
        <v>83</v>
      </c>
      <c r="E91" s="173"/>
      <c r="F91" s="395"/>
    </row>
    <row r="92" spans="1:6" ht="27" customHeight="1" x14ac:dyDescent="0.2">
      <c r="A92" s="22" t="s">
        <v>113</v>
      </c>
      <c r="B92" s="26" t="s">
        <v>114</v>
      </c>
      <c r="C92" s="27" t="s">
        <v>298</v>
      </c>
      <c r="D92" s="28">
        <v>30</v>
      </c>
      <c r="E92" s="173"/>
    </row>
    <row r="93" spans="1:6" ht="13.5" x14ac:dyDescent="0.2">
      <c r="A93" s="22"/>
      <c r="B93" s="29" t="s">
        <v>115</v>
      </c>
      <c r="C93" s="27" t="s">
        <v>298</v>
      </c>
      <c r="D93" s="28">
        <v>0</v>
      </c>
      <c r="E93" s="173"/>
    </row>
    <row r="94" spans="1:6" ht="13.5" x14ac:dyDescent="0.2">
      <c r="A94" s="22"/>
      <c r="B94" s="29" t="s">
        <v>116</v>
      </c>
      <c r="C94" s="27" t="s">
        <v>298</v>
      </c>
      <c r="D94" s="28">
        <v>30</v>
      </c>
      <c r="E94" s="173"/>
    </row>
    <row r="95" spans="1:6" ht="13.5" x14ac:dyDescent="0.2">
      <c r="A95" s="22" t="s">
        <v>117</v>
      </c>
      <c r="B95" s="43" t="s">
        <v>118</v>
      </c>
      <c r="C95" s="24"/>
      <c r="D95" s="25"/>
      <c r="E95" s="175"/>
    </row>
    <row r="96" spans="1:6" ht="18.75" customHeight="1" x14ac:dyDescent="0.2">
      <c r="A96" s="22" t="s">
        <v>335</v>
      </c>
      <c r="B96" s="26" t="s">
        <v>119</v>
      </c>
      <c r="C96" s="27" t="s">
        <v>298</v>
      </c>
      <c r="D96" s="28">
        <v>10</v>
      </c>
      <c r="E96" s="173"/>
    </row>
    <row r="97" spans="1:6" ht="13.5" x14ac:dyDescent="0.2">
      <c r="A97" s="22"/>
      <c r="B97" s="29" t="s">
        <v>120</v>
      </c>
      <c r="C97" s="27" t="s">
        <v>298</v>
      </c>
      <c r="D97" s="28">
        <v>3</v>
      </c>
      <c r="E97" s="173"/>
    </row>
    <row r="98" spans="1:6" ht="13.5" x14ac:dyDescent="0.2">
      <c r="A98" s="22"/>
      <c r="B98" s="29" t="s">
        <v>121</v>
      </c>
      <c r="C98" s="27" t="s">
        <v>298</v>
      </c>
      <c r="D98" s="28">
        <v>3</v>
      </c>
      <c r="E98" s="173"/>
    </row>
    <row r="99" spans="1:6" ht="13.5" x14ac:dyDescent="0.2">
      <c r="A99" s="22"/>
      <c r="B99" s="29" t="s">
        <v>122</v>
      </c>
      <c r="C99" s="27" t="s">
        <v>298</v>
      </c>
      <c r="D99" s="28">
        <v>4</v>
      </c>
      <c r="E99" s="173"/>
    </row>
    <row r="100" spans="1:6" ht="13.5" x14ac:dyDescent="0.2">
      <c r="A100" s="22" t="s">
        <v>123</v>
      </c>
      <c r="B100" s="43" t="s">
        <v>124</v>
      </c>
      <c r="C100" s="24"/>
      <c r="D100" s="25"/>
      <c r="E100" s="175"/>
    </row>
    <row r="101" spans="1:6" ht="13.5" x14ac:dyDescent="0.2">
      <c r="A101" s="22"/>
      <c r="B101" s="26" t="s">
        <v>125</v>
      </c>
      <c r="C101" s="27" t="s">
        <v>298</v>
      </c>
      <c r="D101" s="397">
        <v>34</v>
      </c>
      <c r="E101" s="173"/>
    </row>
    <row r="102" spans="1:6" x14ac:dyDescent="0.2">
      <c r="A102" s="1115" t="s">
        <v>126</v>
      </c>
      <c r="B102" s="1116"/>
      <c r="C102" s="1116"/>
      <c r="D102" s="1116"/>
      <c r="E102" s="1117"/>
    </row>
    <row r="103" spans="1:6" ht="13.5" x14ac:dyDescent="0.2">
      <c r="A103" s="22" t="s">
        <v>127</v>
      </c>
      <c r="B103" s="43" t="s">
        <v>305</v>
      </c>
      <c r="C103" s="32"/>
      <c r="D103" s="25"/>
      <c r="E103" s="118"/>
    </row>
    <row r="104" spans="1:6" ht="15" customHeight="1" x14ac:dyDescent="0.2">
      <c r="A104" s="22" t="s">
        <v>128</v>
      </c>
      <c r="B104" s="26" t="s">
        <v>129</v>
      </c>
      <c r="C104" s="27" t="s">
        <v>130</v>
      </c>
      <c r="D104" s="73">
        <v>0</v>
      </c>
      <c r="E104" s="73"/>
      <c r="F104" s="74"/>
    </row>
    <row r="105" spans="1:6" ht="13.5" x14ac:dyDescent="0.2">
      <c r="A105" s="22"/>
      <c r="B105" s="29" t="s">
        <v>131</v>
      </c>
      <c r="C105" s="27" t="s">
        <v>130</v>
      </c>
      <c r="D105" s="73">
        <v>0</v>
      </c>
      <c r="E105" s="122"/>
    </row>
    <row r="106" spans="1:6" ht="13.5" x14ac:dyDescent="0.2">
      <c r="A106" s="22"/>
      <c r="B106" s="29" t="s">
        <v>132</v>
      </c>
      <c r="C106" s="27" t="s">
        <v>130</v>
      </c>
      <c r="D106" s="73">
        <v>0</v>
      </c>
      <c r="E106" s="171"/>
    </row>
    <row r="107" spans="1:6" ht="13.5" x14ac:dyDescent="0.2">
      <c r="A107" s="22"/>
      <c r="B107" s="29" t="s">
        <v>133</v>
      </c>
      <c r="C107" s="27" t="s">
        <v>130</v>
      </c>
      <c r="D107" s="73">
        <v>0</v>
      </c>
      <c r="E107" s="122"/>
    </row>
    <row r="108" spans="1:6" ht="13.5" x14ac:dyDescent="0.2">
      <c r="A108" s="22" t="s">
        <v>134</v>
      </c>
      <c r="B108" s="26" t="s">
        <v>135</v>
      </c>
      <c r="C108" s="27" t="s">
        <v>298</v>
      </c>
      <c r="D108" s="28">
        <v>0</v>
      </c>
      <c r="E108" s="116"/>
    </row>
    <row r="109" spans="1:6" ht="13.5" x14ac:dyDescent="0.2">
      <c r="A109" s="22" t="s">
        <v>136</v>
      </c>
      <c r="B109" s="43" t="s">
        <v>137</v>
      </c>
      <c r="C109" s="32"/>
      <c r="D109" s="25"/>
      <c r="E109" s="170"/>
    </row>
    <row r="110" spans="1:6" ht="16.5" customHeight="1" x14ac:dyDescent="0.2">
      <c r="A110" s="22" t="s">
        <v>139</v>
      </c>
      <c r="B110" s="26" t="s">
        <v>140</v>
      </c>
      <c r="C110" s="27" t="s">
        <v>130</v>
      </c>
      <c r="D110" s="724">
        <v>29.863</v>
      </c>
      <c r="E110" s="724"/>
    </row>
    <row r="111" spans="1:6" ht="13.5" x14ac:dyDescent="0.2">
      <c r="A111" s="22"/>
      <c r="B111" s="29" t="s">
        <v>141</v>
      </c>
      <c r="C111" s="27" t="s">
        <v>130</v>
      </c>
      <c r="D111" s="724">
        <v>29.863</v>
      </c>
      <c r="E111" s="725"/>
    </row>
    <row r="112" spans="1:6" ht="13.5" x14ac:dyDescent="0.2">
      <c r="A112" s="22"/>
      <c r="B112" s="29" t="s">
        <v>133</v>
      </c>
      <c r="C112" s="27" t="s">
        <v>130</v>
      </c>
      <c r="D112" s="724">
        <v>0</v>
      </c>
      <c r="E112" s="725"/>
    </row>
    <row r="113" spans="1:5" ht="13.5" x14ac:dyDescent="0.2">
      <c r="A113" s="22" t="s">
        <v>142</v>
      </c>
      <c r="B113" s="26" t="s">
        <v>135</v>
      </c>
      <c r="C113" s="27" t="s">
        <v>298</v>
      </c>
      <c r="D113" s="52">
        <v>418</v>
      </c>
      <c r="E113" s="120"/>
    </row>
    <row r="114" spans="1:5" ht="13.5" x14ac:dyDescent="0.2">
      <c r="A114" s="22" t="s">
        <v>143</v>
      </c>
      <c r="B114" s="43" t="s">
        <v>144</v>
      </c>
      <c r="C114" s="32"/>
      <c r="D114" s="49"/>
      <c r="E114" s="119"/>
    </row>
    <row r="115" spans="1:5" ht="13.5" x14ac:dyDescent="0.2">
      <c r="A115" s="22" t="s">
        <v>145</v>
      </c>
      <c r="B115" s="26" t="s">
        <v>146</v>
      </c>
      <c r="C115" s="27" t="s">
        <v>130</v>
      </c>
      <c r="D115" s="724">
        <v>1.2</v>
      </c>
      <c r="E115" s="724"/>
    </row>
    <row r="116" spans="1:5" x14ac:dyDescent="0.2">
      <c r="A116" s="22"/>
      <c r="B116" s="29" t="s">
        <v>141</v>
      </c>
      <c r="C116" s="27" t="s">
        <v>130</v>
      </c>
      <c r="D116" s="726">
        <v>1.2</v>
      </c>
      <c r="E116" s="725"/>
    </row>
    <row r="117" spans="1:5" x14ac:dyDescent="0.2">
      <c r="A117" s="22"/>
      <c r="B117" s="29" t="s">
        <v>133</v>
      </c>
      <c r="C117" s="27" t="s">
        <v>130</v>
      </c>
      <c r="D117" s="727">
        <v>0</v>
      </c>
      <c r="E117" s="120"/>
    </row>
    <row r="118" spans="1:5" ht="13.5" x14ac:dyDescent="0.2">
      <c r="A118" s="22" t="s">
        <v>147</v>
      </c>
      <c r="B118" s="43" t="s">
        <v>148</v>
      </c>
      <c r="C118" s="32"/>
      <c r="D118" s="25"/>
      <c r="E118" s="121"/>
    </row>
    <row r="119" spans="1:5" ht="13.5" x14ac:dyDescent="0.2">
      <c r="A119" s="22"/>
      <c r="B119" s="26" t="s">
        <v>149</v>
      </c>
      <c r="C119" s="27" t="s">
        <v>298</v>
      </c>
      <c r="D119" s="28">
        <v>0</v>
      </c>
      <c r="E119" s="116"/>
    </row>
    <row r="120" spans="1:5" ht="13.5" x14ac:dyDescent="0.2">
      <c r="A120" s="22" t="s">
        <v>150</v>
      </c>
      <c r="B120" s="43" t="s">
        <v>152</v>
      </c>
      <c r="C120" s="32"/>
      <c r="D120" s="25"/>
      <c r="E120" s="121"/>
    </row>
    <row r="121" spans="1:5" ht="13.5" x14ac:dyDescent="0.2">
      <c r="A121" s="22"/>
      <c r="B121" s="26" t="s">
        <v>153</v>
      </c>
      <c r="C121" s="27" t="s">
        <v>298</v>
      </c>
      <c r="D121" s="28">
        <v>0</v>
      </c>
      <c r="E121" s="116"/>
    </row>
    <row r="122" spans="1:5" ht="13.5" x14ac:dyDescent="0.2">
      <c r="A122" s="44"/>
      <c r="B122" s="45"/>
      <c r="C122" s="39"/>
      <c r="D122" s="40"/>
      <c r="E122" s="117"/>
    </row>
    <row r="123" spans="1:5" ht="15" customHeight="1" x14ac:dyDescent="0.2">
      <c r="A123" s="1118" t="s">
        <v>138</v>
      </c>
      <c r="B123" s="1118"/>
      <c r="C123" s="1118"/>
      <c r="D123" s="1118"/>
      <c r="E123" s="1118"/>
    </row>
    <row r="124" spans="1:5" ht="13.5" x14ac:dyDescent="0.2">
      <c r="A124" s="22" t="s">
        <v>154</v>
      </c>
      <c r="B124" s="33" t="s">
        <v>155</v>
      </c>
      <c r="C124" s="32"/>
      <c r="D124" s="25"/>
      <c r="E124" s="118"/>
    </row>
    <row r="125" spans="1:5" ht="12" customHeight="1" x14ac:dyDescent="0.25">
      <c r="A125" s="22" t="s">
        <v>156</v>
      </c>
      <c r="B125" s="26" t="s">
        <v>78</v>
      </c>
      <c r="C125" s="27" t="s">
        <v>298</v>
      </c>
      <c r="D125" s="28">
        <v>0</v>
      </c>
      <c r="E125" s="102"/>
    </row>
    <row r="126" spans="1:5" ht="12" customHeight="1" x14ac:dyDescent="0.2">
      <c r="A126" s="22" t="s">
        <v>157</v>
      </c>
      <c r="B126" s="26" t="s">
        <v>158</v>
      </c>
      <c r="C126" s="27" t="s">
        <v>298</v>
      </c>
      <c r="D126" s="28">
        <v>0</v>
      </c>
      <c r="E126" s="116"/>
    </row>
    <row r="127" spans="1:5" ht="13.5" x14ac:dyDescent="0.25">
      <c r="A127" s="22" t="s">
        <v>159</v>
      </c>
      <c r="B127" s="26" t="s">
        <v>80</v>
      </c>
      <c r="C127" s="27" t="s">
        <v>298</v>
      </c>
      <c r="D127" s="28">
        <v>0</v>
      </c>
      <c r="E127" s="102"/>
    </row>
    <row r="128" spans="1:5" ht="13.5" x14ac:dyDescent="0.2">
      <c r="A128" s="22"/>
      <c r="B128" s="29" t="s">
        <v>83</v>
      </c>
      <c r="C128" s="27" t="s">
        <v>298</v>
      </c>
      <c r="D128" s="52">
        <v>0</v>
      </c>
      <c r="E128" s="116"/>
    </row>
    <row r="129" spans="1:6" ht="13.5" x14ac:dyDescent="0.2">
      <c r="A129" s="22"/>
      <c r="B129" s="29" t="s">
        <v>160</v>
      </c>
      <c r="C129" s="27" t="s">
        <v>298</v>
      </c>
      <c r="D129" s="52">
        <v>0</v>
      </c>
      <c r="E129" s="116"/>
    </row>
    <row r="130" spans="1:6" ht="13.5" x14ac:dyDescent="0.2">
      <c r="A130" s="22"/>
      <c r="B130" s="29" t="s">
        <v>87</v>
      </c>
      <c r="C130" s="27" t="s">
        <v>298</v>
      </c>
      <c r="D130" s="52">
        <v>0</v>
      </c>
      <c r="E130" s="116"/>
    </row>
    <row r="131" spans="1:6" ht="25.5" x14ac:dyDescent="0.2">
      <c r="A131" s="22" t="s">
        <v>161</v>
      </c>
      <c r="B131" s="26" t="s">
        <v>89</v>
      </c>
      <c r="C131" s="27" t="s">
        <v>69</v>
      </c>
      <c r="D131" s="52">
        <v>0</v>
      </c>
      <c r="E131" s="116"/>
    </row>
    <row r="132" spans="1:6" ht="27" x14ac:dyDescent="0.2">
      <c r="A132" s="46" t="s">
        <v>162</v>
      </c>
      <c r="B132" s="47" t="s">
        <v>163</v>
      </c>
      <c r="C132" s="48"/>
      <c r="D132" s="49"/>
      <c r="E132" s="119"/>
    </row>
    <row r="133" spans="1:6" ht="12" customHeight="1" x14ac:dyDescent="0.2">
      <c r="A133" s="46" t="s">
        <v>164</v>
      </c>
      <c r="B133" s="50" t="s">
        <v>94</v>
      </c>
      <c r="C133" s="51" t="s">
        <v>298</v>
      </c>
      <c r="D133" s="52">
        <v>62</v>
      </c>
      <c r="E133" s="120"/>
    </row>
    <row r="134" spans="1:6" ht="12" customHeight="1" x14ac:dyDescent="0.2">
      <c r="A134" s="46" t="s">
        <v>165</v>
      </c>
      <c r="B134" s="50" t="s">
        <v>166</v>
      </c>
      <c r="C134" s="51" t="s">
        <v>298</v>
      </c>
      <c r="D134" s="52">
        <v>33</v>
      </c>
      <c r="E134" s="120"/>
    </row>
    <row r="135" spans="1:6" ht="24.75" customHeight="1" x14ac:dyDescent="0.2">
      <c r="A135" s="46"/>
      <c r="B135" s="35" t="s">
        <v>167</v>
      </c>
      <c r="C135" s="51" t="s">
        <v>298</v>
      </c>
      <c r="D135" s="52">
        <v>33</v>
      </c>
      <c r="E135" s="172"/>
    </row>
    <row r="136" spans="1:6" ht="24.75" customHeight="1" x14ac:dyDescent="0.2">
      <c r="A136" s="46" t="s">
        <v>168</v>
      </c>
      <c r="B136" s="50" t="s">
        <v>169</v>
      </c>
      <c r="C136" s="51" t="s">
        <v>298</v>
      </c>
      <c r="D136" s="52">
        <v>33</v>
      </c>
      <c r="E136" s="172"/>
    </row>
    <row r="137" spans="1:6" ht="13.5" x14ac:dyDescent="0.2">
      <c r="A137" s="22" t="s">
        <v>170</v>
      </c>
      <c r="B137" s="43" t="s">
        <v>171</v>
      </c>
      <c r="C137" s="32"/>
      <c r="D137" s="25"/>
      <c r="E137" s="121"/>
    </row>
    <row r="138" spans="1:6" ht="25.5" x14ac:dyDescent="0.2">
      <c r="A138" s="22" t="s">
        <v>172</v>
      </c>
      <c r="B138" s="26" t="s">
        <v>173</v>
      </c>
      <c r="C138" s="27" t="s">
        <v>298</v>
      </c>
      <c r="D138" s="28">
        <v>0</v>
      </c>
      <c r="E138" s="116"/>
    </row>
    <row r="139" spans="1:6" ht="25.5" x14ac:dyDescent="0.2">
      <c r="A139" s="22" t="s">
        <v>174</v>
      </c>
      <c r="B139" s="26" t="s">
        <v>175</v>
      </c>
      <c r="C139" s="27" t="s">
        <v>298</v>
      </c>
      <c r="D139" s="28">
        <v>3</v>
      </c>
      <c r="E139" s="116"/>
    </row>
    <row r="140" spans="1:6" ht="13.5" x14ac:dyDescent="0.2">
      <c r="A140" s="22"/>
      <c r="B140" s="35" t="s">
        <v>176</v>
      </c>
      <c r="C140" s="27" t="s">
        <v>298</v>
      </c>
      <c r="D140" s="28">
        <v>0</v>
      </c>
      <c r="E140" s="116"/>
    </row>
    <row r="141" spans="1:6" ht="13.5" x14ac:dyDescent="0.2">
      <c r="A141" s="22"/>
      <c r="B141" s="35" t="s">
        <v>653</v>
      </c>
      <c r="C141" s="27" t="s">
        <v>298</v>
      </c>
      <c r="D141" s="28">
        <v>3</v>
      </c>
      <c r="E141" s="116"/>
      <c r="F141" s="395"/>
    </row>
    <row r="142" spans="1:6" ht="25.5" x14ac:dyDescent="0.2">
      <c r="A142" s="22" t="s">
        <v>178</v>
      </c>
      <c r="B142" s="26" t="s">
        <v>179</v>
      </c>
      <c r="C142" s="27" t="s">
        <v>61</v>
      </c>
      <c r="D142" s="28">
        <v>0</v>
      </c>
      <c r="E142" s="116"/>
      <c r="F142" s="395"/>
    </row>
    <row r="143" spans="1:6" ht="25.5" x14ac:dyDescent="0.2">
      <c r="A143" s="22" t="s">
        <v>180</v>
      </c>
      <c r="B143" s="26" t="s">
        <v>181</v>
      </c>
      <c r="C143" s="27" t="s">
        <v>61</v>
      </c>
      <c r="D143" s="28"/>
      <c r="E143" s="116"/>
    </row>
    <row r="144" spans="1:6" ht="13.5" x14ac:dyDescent="0.2">
      <c r="A144" s="22"/>
      <c r="B144" s="53" t="s">
        <v>176</v>
      </c>
      <c r="C144" s="27" t="s">
        <v>61</v>
      </c>
      <c r="D144" s="28">
        <v>0</v>
      </c>
      <c r="E144" s="116"/>
    </row>
    <row r="145" spans="1:5" ht="13.5" x14ac:dyDescent="0.2">
      <c r="A145" s="22"/>
      <c r="B145" s="53" t="s">
        <v>654</v>
      </c>
      <c r="C145" s="27" t="s">
        <v>61</v>
      </c>
      <c r="D145" s="72">
        <v>100</v>
      </c>
      <c r="E145" s="116"/>
    </row>
    <row r="146" spans="1:5" ht="38.25" x14ac:dyDescent="0.2">
      <c r="A146" s="22" t="s">
        <v>182</v>
      </c>
      <c r="B146" s="26" t="s">
        <v>183</v>
      </c>
      <c r="C146" s="27" t="s">
        <v>298</v>
      </c>
      <c r="D146" s="28">
        <v>0</v>
      </c>
      <c r="E146" s="116"/>
    </row>
    <row r="147" spans="1:5" ht="38.25" x14ac:dyDescent="0.2">
      <c r="A147" s="22" t="s">
        <v>184</v>
      </c>
      <c r="B147" s="26" t="s">
        <v>185</v>
      </c>
      <c r="C147" s="27" t="s">
        <v>298</v>
      </c>
      <c r="D147" s="28"/>
      <c r="E147" s="116"/>
    </row>
    <row r="148" spans="1:5" ht="13.5" x14ac:dyDescent="0.2">
      <c r="A148" s="22"/>
      <c r="B148" s="35" t="s">
        <v>176</v>
      </c>
      <c r="C148" s="27" t="s">
        <v>298</v>
      </c>
      <c r="D148" s="28">
        <v>0</v>
      </c>
      <c r="E148" s="116"/>
    </row>
    <row r="149" spans="1:5" ht="13.5" x14ac:dyDescent="0.2">
      <c r="A149" s="22"/>
      <c r="B149" s="35" t="s">
        <v>177</v>
      </c>
      <c r="C149" s="27" t="s">
        <v>298</v>
      </c>
      <c r="D149" s="28">
        <v>0</v>
      </c>
      <c r="E149" s="116"/>
    </row>
    <row r="150" spans="1:5" ht="13.5" x14ac:dyDescent="0.2">
      <c r="A150" s="22" t="s">
        <v>186</v>
      </c>
      <c r="B150" s="43" t="s">
        <v>118</v>
      </c>
      <c r="C150" s="24"/>
      <c r="D150" s="25"/>
      <c r="E150" s="121"/>
    </row>
    <row r="151" spans="1:5" ht="38.25" x14ac:dyDescent="0.2">
      <c r="A151" s="22" t="s">
        <v>187</v>
      </c>
      <c r="B151" s="26" t="s">
        <v>188</v>
      </c>
      <c r="C151" s="27" t="s">
        <v>298</v>
      </c>
      <c r="D151" s="28">
        <v>10</v>
      </c>
      <c r="E151" s="173"/>
    </row>
    <row r="152" spans="1:5" ht="13.5" x14ac:dyDescent="0.2">
      <c r="A152" s="22"/>
      <c r="B152" s="29" t="s">
        <v>120</v>
      </c>
      <c r="C152" s="27" t="s">
        <v>298</v>
      </c>
      <c r="D152" s="28">
        <v>3</v>
      </c>
      <c r="E152" s="173"/>
    </row>
    <row r="153" spans="1:5" ht="13.5" x14ac:dyDescent="0.2">
      <c r="A153" s="22"/>
      <c r="B153" s="29" t="s">
        <v>189</v>
      </c>
      <c r="C153" s="27" t="s">
        <v>298</v>
      </c>
      <c r="D153" s="28">
        <v>3</v>
      </c>
      <c r="E153" s="173"/>
    </row>
    <row r="154" spans="1:5" ht="13.5" x14ac:dyDescent="0.25">
      <c r="A154" s="22"/>
      <c r="B154" s="29" t="s">
        <v>190</v>
      </c>
      <c r="C154" s="27" t="s">
        <v>298</v>
      </c>
      <c r="D154" s="102">
        <v>4</v>
      </c>
      <c r="E154" s="173"/>
    </row>
    <row r="155" spans="1:5" ht="13.5" x14ac:dyDescent="0.2">
      <c r="A155" s="22" t="s">
        <v>191</v>
      </c>
      <c r="B155" s="43" t="s">
        <v>124</v>
      </c>
      <c r="C155" s="24"/>
      <c r="D155" s="25"/>
      <c r="E155" s="121"/>
    </row>
    <row r="156" spans="1:5" ht="13.5" x14ac:dyDescent="0.2">
      <c r="A156" s="22"/>
      <c r="B156" s="26" t="s">
        <v>125</v>
      </c>
      <c r="C156" s="27" t="s">
        <v>298</v>
      </c>
      <c r="D156" s="28">
        <v>34</v>
      </c>
      <c r="E156" s="116"/>
    </row>
    <row r="157" spans="1:5" ht="13.5" x14ac:dyDescent="0.2">
      <c r="A157" s="22" t="s">
        <v>192</v>
      </c>
      <c r="B157" s="54" t="s">
        <v>193</v>
      </c>
      <c r="C157" s="30" t="s">
        <v>194</v>
      </c>
      <c r="D157" s="73">
        <v>602.29999999999995</v>
      </c>
      <c r="E157" s="116"/>
    </row>
    <row r="158" spans="1:5" ht="22.5" customHeight="1" x14ac:dyDescent="0.25">
      <c r="A158" s="22" t="s">
        <v>195</v>
      </c>
      <c r="B158" s="55" t="s">
        <v>196</v>
      </c>
      <c r="C158" s="333" t="s">
        <v>197</v>
      </c>
      <c r="D158" s="75">
        <v>0</v>
      </c>
      <c r="E158" s="116"/>
    </row>
    <row r="159" spans="1:5" ht="12" customHeight="1" x14ac:dyDescent="0.25">
      <c r="A159" s="22" t="s">
        <v>198</v>
      </c>
      <c r="B159" s="33" t="s">
        <v>199</v>
      </c>
      <c r="C159" s="32"/>
      <c r="D159" s="76"/>
      <c r="E159" s="121"/>
    </row>
    <row r="160" spans="1:5" ht="12" customHeight="1" x14ac:dyDescent="0.25">
      <c r="A160" s="22"/>
      <c r="B160" s="29" t="s">
        <v>200</v>
      </c>
      <c r="C160" s="27" t="s">
        <v>43</v>
      </c>
      <c r="D160" s="723">
        <v>29</v>
      </c>
      <c r="E160" s="116"/>
    </row>
    <row r="161" spans="1:7" ht="12" customHeight="1" x14ac:dyDescent="0.25">
      <c r="A161" s="22"/>
      <c r="B161" s="29" t="s">
        <v>201</v>
      </c>
      <c r="C161" s="27" t="s">
        <v>43</v>
      </c>
      <c r="D161" s="123">
        <v>9.23</v>
      </c>
      <c r="E161" s="116"/>
    </row>
    <row r="162" spans="1:7" ht="12" customHeight="1" x14ac:dyDescent="0.25">
      <c r="A162" s="22"/>
      <c r="B162" s="29" t="s">
        <v>202</v>
      </c>
      <c r="C162" s="27" t="s">
        <v>43</v>
      </c>
      <c r="D162" s="123">
        <v>0.82</v>
      </c>
      <c r="E162" s="116"/>
    </row>
    <row r="163" spans="1:7" ht="12" customHeight="1" x14ac:dyDescent="0.25">
      <c r="A163" s="1108" t="s">
        <v>203</v>
      </c>
      <c r="B163" s="1110" t="s">
        <v>204</v>
      </c>
      <c r="C163" s="27" t="s">
        <v>205</v>
      </c>
      <c r="D163" s="75">
        <v>5.9630000000000001</v>
      </c>
      <c r="E163" s="116"/>
    </row>
    <row r="164" spans="1:7" ht="13.5" customHeight="1" x14ac:dyDescent="0.2">
      <c r="A164" s="1109"/>
      <c r="B164" s="1111"/>
      <c r="C164" s="27" t="s">
        <v>61</v>
      </c>
      <c r="D164" s="77">
        <v>10</v>
      </c>
      <c r="E164" s="116"/>
    </row>
    <row r="165" spans="1:7" ht="174" hidden="1" customHeight="1" x14ac:dyDescent="0.2">
      <c r="A165" s="44"/>
      <c r="B165" s="56"/>
      <c r="C165" s="39"/>
      <c r="D165" s="105"/>
      <c r="E165" s="117"/>
    </row>
    <row r="166" spans="1:7" ht="13.5" customHeight="1" x14ac:dyDescent="0.2">
      <c r="A166" s="44"/>
      <c r="B166" s="56"/>
      <c r="C166" s="39"/>
      <c r="D166" s="105"/>
      <c r="E166" s="117"/>
    </row>
    <row r="167" spans="1:7" s="113" customFormat="1" ht="25.5" customHeight="1" x14ac:dyDescent="0.25">
      <c r="A167" s="1131" t="s">
        <v>678</v>
      </c>
      <c r="B167" s="1131"/>
      <c r="C167" s="109"/>
      <c r="D167" s="1128" t="s">
        <v>511</v>
      </c>
      <c r="E167" s="1128"/>
    </row>
    <row r="168" spans="1:7" s="332" customFormat="1" ht="10.15" customHeight="1" x14ac:dyDescent="0.2">
      <c r="A168" s="331"/>
      <c r="B168" s="177" t="s">
        <v>513</v>
      </c>
      <c r="C168" s="57"/>
      <c r="D168" s="1127" t="s">
        <v>28</v>
      </c>
      <c r="E168" s="1127"/>
      <c r="F168" s="58"/>
      <c r="G168" s="58"/>
    </row>
    <row r="169" spans="1:7" ht="12" customHeight="1" x14ac:dyDescent="0.25">
      <c r="A169" s="59" t="s">
        <v>206</v>
      </c>
      <c r="C169" s="41"/>
      <c r="D169" s="106"/>
      <c r="E169" s="16"/>
    </row>
    <row r="170" spans="1:7" ht="12" customHeight="1" x14ac:dyDescent="0.25">
      <c r="A170" s="59"/>
      <c r="C170" s="41"/>
      <c r="D170" s="106"/>
      <c r="E170" s="16"/>
    </row>
    <row r="171" spans="1:7" ht="15.75" x14ac:dyDescent="0.25">
      <c r="A171" s="1126" t="s">
        <v>404</v>
      </c>
      <c r="B171" s="1126"/>
      <c r="C171" s="60"/>
      <c r="D171" s="1129" t="s">
        <v>512</v>
      </c>
      <c r="E171" s="1129"/>
    </row>
    <row r="172" spans="1:7" ht="12" customHeight="1" x14ac:dyDescent="0.2">
      <c r="A172" s="9"/>
      <c r="B172" s="179" t="s">
        <v>514</v>
      </c>
      <c r="C172" s="57"/>
      <c r="D172" s="1127" t="s">
        <v>28</v>
      </c>
      <c r="E172" s="1127"/>
      <c r="F172" s="58"/>
      <c r="G172" s="58"/>
    </row>
    <row r="173" spans="1:7" ht="8.25" customHeight="1" x14ac:dyDescent="0.2">
      <c r="A173" s="9"/>
      <c r="B173" s="14"/>
      <c r="C173" s="15"/>
      <c r="D173" s="107"/>
      <c r="E173" s="61"/>
      <c r="F173" s="58"/>
      <c r="G173" s="58"/>
    </row>
    <row r="174" spans="1:7" ht="15.75" x14ac:dyDescent="0.2">
      <c r="A174" s="1126" t="s">
        <v>679</v>
      </c>
      <c r="B174" s="1126"/>
      <c r="C174" s="62"/>
      <c r="D174" s="1130" t="s">
        <v>842</v>
      </c>
      <c r="E174" s="1130"/>
    </row>
    <row r="175" spans="1:7" ht="10.15" customHeight="1" x14ac:dyDescent="0.2">
      <c r="A175" s="178" t="s">
        <v>515</v>
      </c>
      <c r="B175" s="180"/>
      <c r="C175" s="57"/>
      <c r="D175" s="1127" t="s">
        <v>28</v>
      </c>
      <c r="E175" s="1127"/>
      <c r="F175" s="58"/>
      <c r="G175" s="58"/>
    </row>
    <row r="176" spans="1:7" ht="15.75" customHeight="1" x14ac:dyDescent="0.25">
      <c r="A176" s="13"/>
      <c r="B176" s="14"/>
      <c r="C176" s="15"/>
      <c r="D176" s="108"/>
      <c r="E176" s="17"/>
    </row>
    <row r="177" spans="3:3" x14ac:dyDescent="0.2">
      <c r="C177" s="41"/>
    </row>
    <row r="178" spans="3:3" x14ac:dyDescent="0.2">
      <c r="C178" s="41"/>
    </row>
    <row r="179" spans="3:3" x14ac:dyDescent="0.2">
      <c r="C179" s="41"/>
    </row>
    <row r="180" spans="3:3" x14ac:dyDescent="0.2">
      <c r="C180" s="41"/>
    </row>
    <row r="181" spans="3:3" x14ac:dyDescent="0.2">
      <c r="C181" s="41"/>
    </row>
    <row r="182" spans="3:3" x14ac:dyDescent="0.2">
      <c r="C182" s="41"/>
    </row>
    <row r="183" spans="3:3" x14ac:dyDescent="0.2">
      <c r="C183" s="41"/>
    </row>
    <row r="184" spans="3:3" x14ac:dyDescent="0.2">
      <c r="C184" s="41"/>
    </row>
    <row r="185" spans="3:3" x14ac:dyDescent="0.2">
      <c r="C185" s="41"/>
    </row>
    <row r="186" spans="3:3" x14ac:dyDescent="0.2">
      <c r="C186" s="41"/>
    </row>
    <row r="187" spans="3:3" x14ac:dyDescent="0.2">
      <c r="C187" s="41"/>
    </row>
    <row r="188" spans="3:3" x14ac:dyDescent="0.2">
      <c r="C188" s="41"/>
    </row>
    <row r="189" spans="3:3" x14ac:dyDescent="0.2">
      <c r="C189" s="41"/>
    </row>
    <row r="190" spans="3:3" x14ac:dyDescent="0.2">
      <c r="C190" s="41"/>
    </row>
    <row r="191" spans="3:3" x14ac:dyDescent="0.2">
      <c r="C191" s="41"/>
    </row>
    <row r="192" spans="3:3" x14ac:dyDescent="0.2">
      <c r="C192" s="41"/>
    </row>
    <row r="193" spans="3:3" x14ac:dyDescent="0.2">
      <c r="C193" s="41"/>
    </row>
    <row r="194" spans="3:3" x14ac:dyDescent="0.2">
      <c r="C194" s="41"/>
    </row>
    <row r="195" spans="3:3" x14ac:dyDescent="0.2">
      <c r="C195" s="41"/>
    </row>
    <row r="196" spans="3:3" x14ac:dyDescent="0.2">
      <c r="C196" s="41"/>
    </row>
    <row r="197" spans="3:3" x14ac:dyDescent="0.2">
      <c r="C197" s="41"/>
    </row>
    <row r="198" spans="3:3" x14ac:dyDescent="0.2">
      <c r="C198" s="41"/>
    </row>
    <row r="199" spans="3:3" x14ac:dyDescent="0.2">
      <c r="C199" s="41"/>
    </row>
    <row r="200" spans="3:3" x14ac:dyDescent="0.2">
      <c r="C200" s="41"/>
    </row>
    <row r="201" spans="3:3" x14ac:dyDescent="0.2">
      <c r="C201" s="41"/>
    </row>
    <row r="202" spans="3:3" x14ac:dyDescent="0.2">
      <c r="C202" s="41"/>
    </row>
    <row r="203" spans="3:3" x14ac:dyDescent="0.2">
      <c r="C203" s="41"/>
    </row>
    <row r="204" spans="3:3" x14ac:dyDescent="0.2">
      <c r="C204" s="41"/>
    </row>
    <row r="205" spans="3:3" x14ac:dyDescent="0.2">
      <c r="C205" s="41"/>
    </row>
    <row r="206" spans="3:3" x14ac:dyDescent="0.2">
      <c r="C206" s="41"/>
    </row>
    <row r="207" spans="3:3" x14ac:dyDescent="0.2">
      <c r="C207" s="41"/>
    </row>
    <row r="208" spans="3:3" x14ac:dyDescent="0.2">
      <c r="C208" s="41"/>
    </row>
    <row r="209" spans="3:3" x14ac:dyDescent="0.2">
      <c r="C209" s="41"/>
    </row>
    <row r="210" spans="3:3" x14ac:dyDescent="0.2">
      <c r="C210" s="41"/>
    </row>
    <row r="211" spans="3:3" x14ac:dyDescent="0.2">
      <c r="C211" s="41"/>
    </row>
    <row r="212" spans="3:3" x14ac:dyDescent="0.2">
      <c r="C212" s="41"/>
    </row>
    <row r="213" spans="3:3" x14ac:dyDescent="0.2">
      <c r="C213" s="41"/>
    </row>
    <row r="214" spans="3:3" x14ac:dyDescent="0.2">
      <c r="C214" s="41"/>
    </row>
    <row r="215" spans="3:3" x14ac:dyDescent="0.2">
      <c r="C215" s="41"/>
    </row>
    <row r="216" spans="3:3" x14ac:dyDescent="0.2">
      <c r="C216" s="41"/>
    </row>
    <row r="217" spans="3:3" x14ac:dyDescent="0.2">
      <c r="C217" s="41"/>
    </row>
    <row r="218" spans="3:3" x14ac:dyDescent="0.2">
      <c r="C218" s="41"/>
    </row>
    <row r="219" spans="3:3" x14ac:dyDescent="0.2">
      <c r="C219" s="41"/>
    </row>
    <row r="220" spans="3:3" x14ac:dyDescent="0.2">
      <c r="C220" s="41"/>
    </row>
    <row r="221" spans="3:3" x14ac:dyDescent="0.2">
      <c r="C221" s="41"/>
    </row>
    <row r="222" spans="3:3" x14ac:dyDescent="0.2">
      <c r="C222" s="41"/>
    </row>
    <row r="223" spans="3:3" x14ac:dyDescent="0.2">
      <c r="C223" s="41"/>
    </row>
    <row r="224" spans="3:3" x14ac:dyDescent="0.2">
      <c r="C224" s="41"/>
    </row>
    <row r="225" spans="3:3" x14ac:dyDescent="0.2">
      <c r="C225" s="41"/>
    </row>
    <row r="226" spans="3:3" x14ac:dyDescent="0.2">
      <c r="C226" s="41"/>
    </row>
    <row r="227" spans="3:3" x14ac:dyDescent="0.2">
      <c r="C227" s="41"/>
    </row>
    <row r="228" spans="3:3" x14ac:dyDescent="0.2">
      <c r="C228" s="41"/>
    </row>
    <row r="229" spans="3:3" x14ac:dyDescent="0.2">
      <c r="C229" s="41"/>
    </row>
    <row r="230" spans="3:3" x14ac:dyDescent="0.2">
      <c r="C230" s="41"/>
    </row>
    <row r="231" spans="3:3" x14ac:dyDescent="0.2">
      <c r="C231" s="41"/>
    </row>
    <row r="232" spans="3:3" x14ac:dyDescent="0.2">
      <c r="C232" s="41"/>
    </row>
    <row r="233" spans="3:3" x14ac:dyDescent="0.2">
      <c r="C233" s="41"/>
    </row>
    <row r="234" spans="3:3" x14ac:dyDescent="0.2">
      <c r="C234" s="41"/>
    </row>
    <row r="235" spans="3:3" x14ac:dyDescent="0.2">
      <c r="C235" s="41"/>
    </row>
    <row r="236" spans="3:3" x14ac:dyDescent="0.2">
      <c r="C236" s="41"/>
    </row>
    <row r="237" spans="3:3" x14ac:dyDescent="0.2">
      <c r="C237" s="41"/>
    </row>
    <row r="238" spans="3:3" x14ac:dyDescent="0.2">
      <c r="C238" s="41"/>
    </row>
    <row r="239" spans="3:3" x14ac:dyDescent="0.2">
      <c r="C239" s="41"/>
    </row>
    <row r="240" spans="3:3" x14ac:dyDescent="0.2">
      <c r="C240" s="41"/>
    </row>
    <row r="241" spans="3:3" x14ac:dyDescent="0.2">
      <c r="C241" s="41"/>
    </row>
    <row r="242" spans="3:3" x14ac:dyDescent="0.2">
      <c r="C242" s="41"/>
    </row>
    <row r="243" spans="3:3" x14ac:dyDescent="0.2">
      <c r="C243" s="41"/>
    </row>
    <row r="244" spans="3:3" x14ac:dyDescent="0.2">
      <c r="C244" s="41"/>
    </row>
    <row r="245" spans="3:3" x14ac:dyDescent="0.2">
      <c r="C245" s="41"/>
    </row>
    <row r="246" spans="3:3" x14ac:dyDescent="0.2">
      <c r="C246" s="41"/>
    </row>
    <row r="247" spans="3:3" x14ac:dyDescent="0.2">
      <c r="C247" s="41"/>
    </row>
    <row r="248" spans="3:3" x14ac:dyDescent="0.2">
      <c r="C248" s="41"/>
    </row>
    <row r="249" spans="3:3" x14ac:dyDescent="0.2">
      <c r="C249" s="41"/>
    </row>
    <row r="250" spans="3:3" x14ac:dyDescent="0.2">
      <c r="C250" s="41"/>
    </row>
    <row r="251" spans="3:3" x14ac:dyDescent="0.2">
      <c r="C251" s="41"/>
    </row>
    <row r="252" spans="3:3" x14ac:dyDescent="0.2">
      <c r="C252" s="41"/>
    </row>
    <row r="253" spans="3:3" x14ac:dyDescent="0.2">
      <c r="C253" s="41"/>
    </row>
    <row r="254" spans="3:3" x14ac:dyDescent="0.2">
      <c r="C254" s="41"/>
    </row>
    <row r="255" spans="3:3" x14ac:dyDescent="0.2">
      <c r="C255" s="41"/>
    </row>
    <row r="256" spans="3:3" x14ac:dyDescent="0.2">
      <c r="C256" s="41"/>
    </row>
    <row r="257" spans="3:3" x14ac:dyDescent="0.2">
      <c r="C257" s="41"/>
    </row>
    <row r="258" spans="3:3" x14ac:dyDescent="0.2">
      <c r="C258" s="41"/>
    </row>
    <row r="259" spans="3:3" x14ac:dyDescent="0.2">
      <c r="C259" s="41"/>
    </row>
    <row r="260" spans="3:3" x14ac:dyDescent="0.2">
      <c r="C260" s="41"/>
    </row>
    <row r="261" spans="3:3" x14ac:dyDescent="0.2">
      <c r="C261" s="41"/>
    </row>
    <row r="262" spans="3:3" x14ac:dyDescent="0.2">
      <c r="C262" s="41"/>
    </row>
    <row r="263" spans="3:3" x14ac:dyDescent="0.2">
      <c r="C263" s="41"/>
    </row>
    <row r="264" spans="3:3" x14ac:dyDescent="0.2">
      <c r="C264" s="41"/>
    </row>
    <row r="265" spans="3:3" x14ac:dyDescent="0.2">
      <c r="C265" s="41"/>
    </row>
    <row r="266" spans="3:3" x14ac:dyDescent="0.2">
      <c r="C266" s="41"/>
    </row>
    <row r="267" spans="3:3" x14ac:dyDescent="0.2">
      <c r="C267" s="41"/>
    </row>
    <row r="268" spans="3:3" x14ac:dyDescent="0.2">
      <c r="C268" s="41"/>
    </row>
    <row r="269" spans="3:3" x14ac:dyDescent="0.2">
      <c r="C269" s="41"/>
    </row>
    <row r="270" spans="3:3" x14ac:dyDescent="0.2">
      <c r="C270" s="41"/>
    </row>
    <row r="271" spans="3:3" x14ac:dyDescent="0.2">
      <c r="C271" s="41"/>
    </row>
    <row r="272" spans="3:3" x14ac:dyDescent="0.2">
      <c r="C272" s="41"/>
    </row>
    <row r="273" spans="3:3" x14ac:dyDescent="0.2">
      <c r="C273" s="41"/>
    </row>
    <row r="274" spans="3:3" x14ac:dyDescent="0.2">
      <c r="C274" s="41"/>
    </row>
    <row r="275" spans="3:3" x14ac:dyDescent="0.2">
      <c r="C275" s="41"/>
    </row>
    <row r="276" spans="3:3" x14ac:dyDescent="0.2">
      <c r="C276" s="41"/>
    </row>
    <row r="277" spans="3:3" x14ac:dyDescent="0.2">
      <c r="C277" s="41"/>
    </row>
    <row r="278" spans="3:3" x14ac:dyDescent="0.2">
      <c r="C278" s="41"/>
    </row>
    <row r="279" spans="3:3" x14ac:dyDescent="0.2">
      <c r="C279" s="41"/>
    </row>
    <row r="280" spans="3:3" x14ac:dyDescent="0.2">
      <c r="C280" s="41"/>
    </row>
    <row r="281" spans="3:3" x14ac:dyDescent="0.2">
      <c r="C281" s="41"/>
    </row>
    <row r="282" spans="3:3" x14ac:dyDescent="0.2">
      <c r="C282" s="41"/>
    </row>
    <row r="283" spans="3:3" x14ac:dyDescent="0.2">
      <c r="C283" s="41"/>
    </row>
    <row r="284" spans="3:3" x14ac:dyDescent="0.2">
      <c r="C284" s="41"/>
    </row>
    <row r="285" spans="3:3" x14ac:dyDescent="0.2">
      <c r="C285" s="41"/>
    </row>
    <row r="286" spans="3:3" x14ac:dyDescent="0.2">
      <c r="C286" s="41"/>
    </row>
    <row r="287" spans="3:3" x14ac:dyDescent="0.2">
      <c r="C287" s="41"/>
    </row>
    <row r="288" spans="3:3" x14ac:dyDescent="0.2">
      <c r="C288" s="41"/>
    </row>
    <row r="289" spans="3:3" x14ac:dyDescent="0.2">
      <c r="C289" s="41"/>
    </row>
    <row r="290" spans="3:3" x14ac:dyDescent="0.2">
      <c r="C290" s="41"/>
    </row>
    <row r="291" spans="3:3" x14ac:dyDescent="0.2">
      <c r="C291" s="41"/>
    </row>
    <row r="292" spans="3:3" x14ac:dyDescent="0.2">
      <c r="C292" s="41"/>
    </row>
    <row r="293" spans="3:3" x14ac:dyDescent="0.2">
      <c r="C293" s="41"/>
    </row>
    <row r="294" spans="3:3" x14ac:dyDescent="0.2">
      <c r="C294" s="41"/>
    </row>
    <row r="295" spans="3:3" x14ac:dyDescent="0.2">
      <c r="C295" s="41"/>
    </row>
    <row r="296" spans="3:3" x14ac:dyDescent="0.2">
      <c r="C296" s="41"/>
    </row>
    <row r="297" spans="3:3" x14ac:dyDescent="0.2">
      <c r="C297" s="41"/>
    </row>
    <row r="298" spans="3:3" x14ac:dyDescent="0.2">
      <c r="C298" s="41"/>
    </row>
    <row r="299" spans="3:3" x14ac:dyDescent="0.2">
      <c r="C299" s="41"/>
    </row>
    <row r="300" spans="3:3" x14ac:dyDescent="0.2">
      <c r="C300" s="41"/>
    </row>
    <row r="301" spans="3:3" x14ac:dyDescent="0.2">
      <c r="C301" s="41"/>
    </row>
    <row r="302" spans="3:3" x14ac:dyDescent="0.2">
      <c r="C302" s="41"/>
    </row>
    <row r="303" spans="3:3" x14ac:dyDescent="0.2">
      <c r="C303" s="41"/>
    </row>
    <row r="304" spans="3:3" x14ac:dyDescent="0.2">
      <c r="C304" s="41"/>
    </row>
    <row r="305" spans="3:3" x14ac:dyDescent="0.2">
      <c r="C305" s="41"/>
    </row>
    <row r="306" spans="3:3" x14ac:dyDescent="0.2">
      <c r="C306" s="41"/>
    </row>
    <row r="307" spans="3:3" x14ac:dyDescent="0.2">
      <c r="C307" s="41"/>
    </row>
    <row r="308" spans="3:3" x14ac:dyDescent="0.2">
      <c r="C308" s="41"/>
    </row>
    <row r="309" spans="3:3" x14ac:dyDescent="0.2">
      <c r="C309" s="41"/>
    </row>
    <row r="310" spans="3:3" x14ac:dyDescent="0.2">
      <c r="C310" s="41"/>
    </row>
    <row r="311" spans="3:3" x14ac:dyDescent="0.2">
      <c r="C311" s="41"/>
    </row>
    <row r="312" spans="3:3" x14ac:dyDescent="0.2">
      <c r="C312" s="41"/>
    </row>
    <row r="313" spans="3:3" x14ac:dyDescent="0.2">
      <c r="C313" s="41"/>
    </row>
    <row r="314" spans="3:3" x14ac:dyDescent="0.2">
      <c r="C314" s="41"/>
    </row>
    <row r="315" spans="3:3" x14ac:dyDescent="0.2">
      <c r="C315" s="41"/>
    </row>
    <row r="316" spans="3:3" x14ac:dyDescent="0.2">
      <c r="C316" s="41"/>
    </row>
    <row r="317" spans="3:3" x14ac:dyDescent="0.2">
      <c r="C317" s="41"/>
    </row>
    <row r="318" spans="3:3" x14ac:dyDescent="0.2">
      <c r="C318" s="41"/>
    </row>
    <row r="319" spans="3:3" x14ac:dyDescent="0.2">
      <c r="C319" s="41"/>
    </row>
    <row r="320" spans="3:3" x14ac:dyDescent="0.2">
      <c r="C320" s="41"/>
    </row>
    <row r="321" spans="3:3" x14ac:dyDescent="0.2">
      <c r="C321" s="41"/>
    </row>
    <row r="322" spans="3:3" x14ac:dyDescent="0.2">
      <c r="C322" s="41"/>
    </row>
    <row r="323" spans="3:3" x14ac:dyDescent="0.2">
      <c r="C323" s="41"/>
    </row>
    <row r="324" spans="3:3" x14ac:dyDescent="0.2">
      <c r="C324" s="41"/>
    </row>
    <row r="325" spans="3:3" x14ac:dyDescent="0.2">
      <c r="C325" s="41"/>
    </row>
    <row r="326" spans="3:3" x14ac:dyDescent="0.2">
      <c r="C326" s="41"/>
    </row>
    <row r="327" spans="3:3" x14ac:dyDescent="0.2">
      <c r="C327" s="41"/>
    </row>
    <row r="328" spans="3:3" x14ac:dyDescent="0.2">
      <c r="C328" s="41"/>
    </row>
    <row r="329" spans="3:3" x14ac:dyDescent="0.2">
      <c r="C329" s="41"/>
    </row>
    <row r="330" spans="3:3" x14ac:dyDescent="0.2">
      <c r="C330" s="41"/>
    </row>
    <row r="331" spans="3:3" x14ac:dyDescent="0.2">
      <c r="C331" s="41"/>
    </row>
    <row r="332" spans="3:3" x14ac:dyDescent="0.2">
      <c r="C332" s="41"/>
    </row>
    <row r="333" spans="3:3" x14ac:dyDescent="0.2">
      <c r="C333" s="41"/>
    </row>
    <row r="334" spans="3:3" x14ac:dyDescent="0.2">
      <c r="C334" s="41"/>
    </row>
    <row r="335" spans="3:3" x14ac:dyDescent="0.2">
      <c r="C335" s="41"/>
    </row>
    <row r="336" spans="3:3" x14ac:dyDescent="0.2">
      <c r="C336" s="41"/>
    </row>
    <row r="337" spans="3:3" x14ac:dyDescent="0.2">
      <c r="C337" s="41"/>
    </row>
    <row r="338" spans="3:3" x14ac:dyDescent="0.2">
      <c r="C338" s="41"/>
    </row>
    <row r="339" spans="3:3" x14ac:dyDescent="0.2">
      <c r="C339" s="41"/>
    </row>
    <row r="340" spans="3:3" x14ac:dyDescent="0.2">
      <c r="C340" s="41"/>
    </row>
    <row r="341" spans="3:3" x14ac:dyDescent="0.2">
      <c r="C341" s="41"/>
    </row>
    <row r="342" spans="3:3" x14ac:dyDescent="0.2">
      <c r="C342" s="41"/>
    </row>
    <row r="343" spans="3:3" x14ac:dyDescent="0.2">
      <c r="C343" s="41"/>
    </row>
    <row r="344" spans="3:3" x14ac:dyDescent="0.2">
      <c r="C344" s="41"/>
    </row>
    <row r="345" spans="3:3" x14ac:dyDescent="0.2">
      <c r="C345" s="41"/>
    </row>
    <row r="346" spans="3:3" x14ac:dyDescent="0.2">
      <c r="C346" s="41"/>
    </row>
    <row r="347" spans="3:3" x14ac:dyDescent="0.2">
      <c r="C347" s="41"/>
    </row>
    <row r="348" spans="3:3" x14ac:dyDescent="0.2">
      <c r="C348" s="41"/>
    </row>
    <row r="349" spans="3:3" x14ac:dyDescent="0.2">
      <c r="C349" s="41"/>
    </row>
    <row r="350" spans="3:3" x14ac:dyDescent="0.2">
      <c r="C350" s="41"/>
    </row>
    <row r="351" spans="3:3" x14ac:dyDescent="0.2">
      <c r="C351" s="41"/>
    </row>
    <row r="352" spans="3:3" x14ac:dyDescent="0.2">
      <c r="C352" s="41"/>
    </row>
    <row r="353" spans="3:3" x14ac:dyDescent="0.2">
      <c r="C353" s="41"/>
    </row>
    <row r="354" spans="3:3" x14ac:dyDescent="0.2">
      <c r="C354" s="41"/>
    </row>
    <row r="355" spans="3:3" x14ac:dyDescent="0.2">
      <c r="C355" s="41"/>
    </row>
    <row r="356" spans="3:3" x14ac:dyDescent="0.2">
      <c r="C356" s="41"/>
    </row>
    <row r="357" spans="3:3" x14ac:dyDescent="0.2">
      <c r="C357" s="41"/>
    </row>
    <row r="358" spans="3:3" x14ac:dyDescent="0.2">
      <c r="C358" s="41"/>
    </row>
    <row r="359" spans="3:3" x14ac:dyDescent="0.2">
      <c r="C359" s="41"/>
    </row>
    <row r="360" spans="3:3" x14ac:dyDescent="0.2">
      <c r="C360" s="41"/>
    </row>
    <row r="361" spans="3:3" x14ac:dyDescent="0.2">
      <c r="C361" s="41"/>
    </row>
    <row r="362" spans="3:3" x14ac:dyDescent="0.2">
      <c r="C362" s="41"/>
    </row>
    <row r="363" spans="3:3" x14ac:dyDescent="0.2">
      <c r="C363" s="41"/>
    </row>
    <row r="364" spans="3:3" x14ac:dyDescent="0.2">
      <c r="C364" s="41"/>
    </row>
    <row r="365" spans="3:3" x14ac:dyDescent="0.2">
      <c r="C365" s="41"/>
    </row>
    <row r="366" spans="3:3" x14ac:dyDescent="0.2">
      <c r="C366" s="41"/>
    </row>
    <row r="367" spans="3:3" x14ac:dyDescent="0.2">
      <c r="C367" s="41"/>
    </row>
    <row r="368" spans="3:3" x14ac:dyDescent="0.2">
      <c r="C368" s="41"/>
    </row>
    <row r="369" spans="3:3" x14ac:dyDescent="0.2">
      <c r="C369" s="41"/>
    </row>
    <row r="370" spans="3:3" x14ac:dyDescent="0.2">
      <c r="C370" s="41"/>
    </row>
    <row r="371" spans="3:3" x14ac:dyDescent="0.2">
      <c r="C371" s="41"/>
    </row>
    <row r="372" spans="3:3" x14ac:dyDescent="0.2">
      <c r="C372" s="41"/>
    </row>
    <row r="373" spans="3:3" x14ac:dyDescent="0.2">
      <c r="C373" s="41"/>
    </row>
    <row r="374" spans="3:3" x14ac:dyDescent="0.2">
      <c r="C374" s="41"/>
    </row>
    <row r="375" spans="3:3" x14ac:dyDescent="0.2">
      <c r="C375" s="41"/>
    </row>
    <row r="376" spans="3:3" x14ac:dyDescent="0.2">
      <c r="C376" s="41"/>
    </row>
    <row r="377" spans="3:3" x14ac:dyDescent="0.2">
      <c r="C377" s="41"/>
    </row>
    <row r="378" spans="3:3" x14ac:dyDescent="0.2">
      <c r="C378" s="41"/>
    </row>
    <row r="379" spans="3:3" x14ac:dyDescent="0.2">
      <c r="C379" s="41"/>
    </row>
    <row r="380" spans="3:3" x14ac:dyDescent="0.2">
      <c r="C380" s="41"/>
    </row>
    <row r="381" spans="3:3" x14ac:dyDescent="0.2">
      <c r="C381" s="41"/>
    </row>
    <row r="382" spans="3:3" x14ac:dyDescent="0.2">
      <c r="C382" s="41"/>
    </row>
    <row r="383" spans="3:3" x14ac:dyDescent="0.2">
      <c r="C383" s="41"/>
    </row>
    <row r="384" spans="3:3" x14ac:dyDescent="0.2">
      <c r="C384" s="41"/>
    </row>
    <row r="385" spans="3:3" x14ac:dyDescent="0.2">
      <c r="C385" s="41"/>
    </row>
    <row r="386" spans="3:3" x14ac:dyDescent="0.2">
      <c r="C386" s="41"/>
    </row>
    <row r="387" spans="3:3" x14ac:dyDescent="0.2">
      <c r="C387" s="41"/>
    </row>
    <row r="388" spans="3:3" x14ac:dyDescent="0.2">
      <c r="C388" s="41"/>
    </row>
    <row r="389" spans="3:3" x14ac:dyDescent="0.2">
      <c r="C389" s="41"/>
    </row>
    <row r="390" spans="3:3" x14ac:dyDescent="0.2">
      <c r="C390" s="41"/>
    </row>
    <row r="391" spans="3:3" x14ac:dyDescent="0.2">
      <c r="C391" s="41"/>
    </row>
    <row r="392" spans="3:3" x14ac:dyDescent="0.2">
      <c r="C392" s="41"/>
    </row>
    <row r="393" spans="3:3" x14ac:dyDescent="0.2">
      <c r="C393" s="41"/>
    </row>
    <row r="394" spans="3:3" x14ac:dyDescent="0.2">
      <c r="C394" s="41"/>
    </row>
    <row r="395" spans="3:3" x14ac:dyDescent="0.2">
      <c r="C395" s="41"/>
    </row>
    <row r="396" spans="3:3" x14ac:dyDescent="0.2">
      <c r="C396" s="41"/>
    </row>
    <row r="397" spans="3:3" x14ac:dyDescent="0.2">
      <c r="C397" s="41"/>
    </row>
    <row r="398" spans="3:3" x14ac:dyDescent="0.2">
      <c r="C398" s="41"/>
    </row>
    <row r="399" spans="3:3" x14ac:dyDescent="0.2">
      <c r="C399" s="41"/>
    </row>
    <row r="400" spans="3:3" x14ac:dyDescent="0.2">
      <c r="C400" s="41"/>
    </row>
    <row r="401" spans="3:3" x14ac:dyDescent="0.2">
      <c r="C401" s="41"/>
    </row>
    <row r="402" spans="3:3" x14ac:dyDescent="0.2">
      <c r="C402" s="41"/>
    </row>
    <row r="403" spans="3:3" x14ac:dyDescent="0.2">
      <c r="C403" s="41"/>
    </row>
    <row r="404" spans="3:3" x14ac:dyDescent="0.2">
      <c r="C404" s="41"/>
    </row>
    <row r="405" spans="3:3" x14ac:dyDescent="0.2">
      <c r="C405" s="41"/>
    </row>
    <row r="406" spans="3:3" x14ac:dyDescent="0.2">
      <c r="C406" s="41"/>
    </row>
    <row r="407" spans="3:3" x14ac:dyDescent="0.2">
      <c r="C407" s="41"/>
    </row>
    <row r="408" spans="3:3" x14ac:dyDescent="0.2">
      <c r="C408" s="41"/>
    </row>
    <row r="409" spans="3:3" x14ac:dyDescent="0.2">
      <c r="C409" s="41"/>
    </row>
    <row r="410" spans="3:3" x14ac:dyDescent="0.2">
      <c r="C410" s="41"/>
    </row>
    <row r="411" spans="3:3" x14ac:dyDescent="0.2">
      <c r="C411" s="41"/>
    </row>
    <row r="412" spans="3:3" x14ac:dyDescent="0.2">
      <c r="C412" s="41"/>
    </row>
    <row r="413" spans="3:3" x14ac:dyDescent="0.2">
      <c r="C413" s="41"/>
    </row>
    <row r="414" spans="3:3" x14ac:dyDescent="0.2">
      <c r="C414" s="41"/>
    </row>
    <row r="415" spans="3:3" x14ac:dyDescent="0.2">
      <c r="C415" s="41"/>
    </row>
    <row r="416" spans="3:3" x14ac:dyDescent="0.2">
      <c r="C416" s="41"/>
    </row>
    <row r="417" spans="3:3" x14ac:dyDescent="0.2">
      <c r="C417" s="41"/>
    </row>
    <row r="418" spans="3:3" x14ac:dyDescent="0.2">
      <c r="C418" s="41"/>
    </row>
    <row r="419" spans="3:3" x14ac:dyDescent="0.2">
      <c r="C419" s="41"/>
    </row>
    <row r="420" spans="3:3" x14ac:dyDescent="0.2">
      <c r="C420" s="41"/>
    </row>
    <row r="421" spans="3:3" x14ac:dyDescent="0.2">
      <c r="C421" s="41"/>
    </row>
    <row r="422" spans="3:3" x14ac:dyDescent="0.2">
      <c r="C422" s="41"/>
    </row>
    <row r="423" spans="3:3" x14ac:dyDescent="0.2">
      <c r="C423" s="41"/>
    </row>
    <row r="424" spans="3:3" x14ac:dyDescent="0.2">
      <c r="C424" s="41"/>
    </row>
    <row r="425" spans="3:3" x14ac:dyDescent="0.2">
      <c r="C425" s="41"/>
    </row>
    <row r="426" spans="3:3" x14ac:dyDescent="0.2">
      <c r="C426" s="41"/>
    </row>
    <row r="427" spans="3:3" x14ac:dyDescent="0.2">
      <c r="C427" s="41"/>
    </row>
    <row r="428" spans="3:3" x14ac:dyDescent="0.2">
      <c r="C428" s="41"/>
    </row>
    <row r="429" spans="3:3" x14ac:dyDescent="0.2">
      <c r="C429" s="41"/>
    </row>
    <row r="430" spans="3:3" x14ac:dyDescent="0.2">
      <c r="C430" s="41"/>
    </row>
    <row r="431" spans="3:3" x14ac:dyDescent="0.2">
      <c r="C431" s="41"/>
    </row>
    <row r="432" spans="3:3" x14ac:dyDescent="0.2">
      <c r="C432" s="41"/>
    </row>
    <row r="433" spans="3:3" x14ac:dyDescent="0.2">
      <c r="C433" s="41"/>
    </row>
    <row r="434" spans="3:3" x14ac:dyDescent="0.2">
      <c r="C434" s="41"/>
    </row>
    <row r="435" spans="3:3" x14ac:dyDescent="0.2">
      <c r="C435" s="41"/>
    </row>
    <row r="436" spans="3:3" x14ac:dyDescent="0.2">
      <c r="C436" s="41"/>
    </row>
    <row r="437" spans="3:3" x14ac:dyDescent="0.2">
      <c r="C437" s="41"/>
    </row>
    <row r="438" spans="3:3" x14ac:dyDescent="0.2">
      <c r="C438" s="41"/>
    </row>
    <row r="439" spans="3:3" x14ac:dyDescent="0.2">
      <c r="C439" s="41"/>
    </row>
    <row r="440" spans="3:3" x14ac:dyDescent="0.2">
      <c r="C440" s="41"/>
    </row>
    <row r="441" spans="3:3" x14ac:dyDescent="0.2">
      <c r="C441" s="41"/>
    </row>
    <row r="442" spans="3:3" x14ac:dyDescent="0.2">
      <c r="C442" s="41"/>
    </row>
    <row r="443" spans="3:3" x14ac:dyDescent="0.2">
      <c r="C443" s="41"/>
    </row>
    <row r="444" spans="3:3" x14ac:dyDescent="0.2">
      <c r="C444" s="41"/>
    </row>
    <row r="445" spans="3:3" x14ac:dyDescent="0.2">
      <c r="C445" s="41"/>
    </row>
    <row r="446" spans="3:3" x14ac:dyDescent="0.2">
      <c r="C446" s="41"/>
    </row>
    <row r="447" spans="3:3" x14ac:dyDescent="0.2">
      <c r="C447" s="41"/>
    </row>
    <row r="448" spans="3:3" x14ac:dyDescent="0.2">
      <c r="C448" s="41"/>
    </row>
    <row r="449" spans="3:3" x14ac:dyDescent="0.2">
      <c r="C449" s="41"/>
    </row>
    <row r="450" spans="3:3" x14ac:dyDescent="0.2">
      <c r="C450" s="41"/>
    </row>
    <row r="451" spans="3:3" x14ac:dyDescent="0.2">
      <c r="C451" s="41"/>
    </row>
    <row r="452" spans="3:3" x14ac:dyDescent="0.2">
      <c r="C452" s="41"/>
    </row>
    <row r="453" spans="3:3" x14ac:dyDescent="0.2">
      <c r="C453" s="41"/>
    </row>
    <row r="454" spans="3:3" x14ac:dyDescent="0.2">
      <c r="C454" s="41"/>
    </row>
    <row r="455" spans="3:3" x14ac:dyDescent="0.2">
      <c r="C455" s="41"/>
    </row>
    <row r="456" spans="3:3" x14ac:dyDescent="0.2">
      <c r="C456" s="41"/>
    </row>
    <row r="457" spans="3:3" x14ac:dyDescent="0.2">
      <c r="C457" s="41"/>
    </row>
    <row r="458" spans="3:3" x14ac:dyDescent="0.2">
      <c r="C458" s="41"/>
    </row>
    <row r="459" spans="3:3" x14ac:dyDescent="0.2">
      <c r="C459" s="41"/>
    </row>
    <row r="460" spans="3:3" x14ac:dyDescent="0.2">
      <c r="C460" s="41"/>
    </row>
    <row r="461" spans="3:3" x14ac:dyDescent="0.2">
      <c r="C461" s="41"/>
    </row>
    <row r="462" spans="3:3" x14ac:dyDescent="0.2">
      <c r="C462" s="41"/>
    </row>
    <row r="463" spans="3:3" x14ac:dyDescent="0.2">
      <c r="C463" s="41"/>
    </row>
    <row r="464" spans="3:3" x14ac:dyDescent="0.2">
      <c r="C464" s="41"/>
    </row>
    <row r="465" spans="3:3" x14ac:dyDescent="0.2">
      <c r="C465" s="41"/>
    </row>
    <row r="466" spans="3:3" x14ac:dyDescent="0.2">
      <c r="C466" s="41"/>
    </row>
    <row r="467" spans="3:3" x14ac:dyDescent="0.2">
      <c r="C467" s="41"/>
    </row>
    <row r="468" spans="3:3" x14ac:dyDescent="0.2">
      <c r="C468" s="41"/>
    </row>
    <row r="469" spans="3:3" x14ac:dyDescent="0.2">
      <c r="C469" s="41"/>
    </row>
    <row r="470" spans="3:3" x14ac:dyDescent="0.2">
      <c r="C470" s="41"/>
    </row>
    <row r="471" spans="3:3" x14ac:dyDescent="0.2">
      <c r="C471" s="41"/>
    </row>
    <row r="472" spans="3:3" x14ac:dyDescent="0.2">
      <c r="C472" s="41"/>
    </row>
    <row r="473" spans="3:3" x14ac:dyDescent="0.2">
      <c r="C473" s="41"/>
    </row>
    <row r="474" spans="3:3" x14ac:dyDescent="0.2">
      <c r="C474" s="41"/>
    </row>
    <row r="475" spans="3:3" x14ac:dyDescent="0.2">
      <c r="C475" s="41"/>
    </row>
    <row r="476" spans="3:3" x14ac:dyDescent="0.2">
      <c r="C476" s="41"/>
    </row>
    <row r="477" spans="3:3" x14ac:dyDescent="0.2">
      <c r="C477" s="41"/>
    </row>
    <row r="478" spans="3:3" x14ac:dyDescent="0.2">
      <c r="C478" s="41"/>
    </row>
    <row r="479" spans="3:3" x14ac:dyDescent="0.2">
      <c r="C479" s="41"/>
    </row>
    <row r="480" spans="3:3" x14ac:dyDescent="0.2">
      <c r="C480" s="41"/>
    </row>
    <row r="481" spans="3:3" x14ac:dyDescent="0.2">
      <c r="C481" s="41"/>
    </row>
    <row r="482" spans="3:3" x14ac:dyDescent="0.2">
      <c r="C482" s="41"/>
    </row>
    <row r="483" spans="3:3" x14ac:dyDescent="0.2">
      <c r="C483" s="41"/>
    </row>
    <row r="484" spans="3:3" x14ac:dyDescent="0.2">
      <c r="C484" s="41"/>
    </row>
    <row r="485" spans="3:3" x14ac:dyDescent="0.2">
      <c r="C485" s="41"/>
    </row>
    <row r="486" spans="3:3" x14ac:dyDescent="0.2">
      <c r="C486" s="41"/>
    </row>
    <row r="487" spans="3:3" x14ac:dyDescent="0.2">
      <c r="C487" s="41"/>
    </row>
    <row r="488" spans="3:3" x14ac:dyDescent="0.2">
      <c r="C488" s="41"/>
    </row>
    <row r="489" spans="3:3" x14ac:dyDescent="0.2">
      <c r="C489" s="41"/>
    </row>
    <row r="490" spans="3:3" x14ac:dyDescent="0.2">
      <c r="C490" s="41"/>
    </row>
    <row r="491" spans="3:3" x14ac:dyDescent="0.2">
      <c r="C491" s="41"/>
    </row>
    <row r="492" spans="3:3" x14ac:dyDescent="0.2">
      <c r="C492" s="41"/>
    </row>
    <row r="493" spans="3:3" x14ac:dyDescent="0.2">
      <c r="C493" s="41"/>
    </row>
    <row r="494" spans="3:3" x14ac:dyDescent="0.2">
      <c r="C494" s="41"/>
    </row>
    <row r="495" spans="3:3" x14ac:dyDescent="0.2">
      <c r="C495" s="41"/>
    </row>
    <row r="496" spans="3:3" x14ac:dyDescent="0.2">
      <c r="C496" s="41"/>
    </row>
    <row r="497" spans="3:3" x14ac:dyDescent="0.2">
      <c r="C497" s="41"/>
    </row>
    <row r="498" spans="3:3" x14ac:dyDescent="0.2">
      <c r="C498" s="41"/>
    </row>
    <row r="499" spans="3:3" x14ac:dyDescent="0.2">
      <c r="C499" s="41"/>
    </row>
    <row r="500" spans="3:3" x14ac:dyDescent="0.2">
      <c r="C500" s="41"/>
    </row>
    <row r="501" spans="3:3" x14ac:dyDescent="0.2">
      <c r="C501" s="41"/>
    </row>
    <row r="502" spans="3:3" x14ac:dyDescent="0.2">
      <c r="C502" s="41"/>
    </row>
    <row r="503" spans="3:3" x14ac:dyDescent="0.2">
      <c r="C503" s="41"/>
    </row>
    <row r="504" spans="3:3" x14ac:dyDescent="0.2">
      <c r="C504" s="41"/>
    </row>
    <row r="505" spans="3:3" x14ac:dyDescent="0.2">
      <c r="C505" s="41"/>
    </row>
    <row r="506" spans="3:3" x14ac:dyDescent="0.2">
      <c r="C506" s="41"/>
    </row>
    <row r="507" spans="3:3" x14ac:dyDescent="0.2">
      <c r="C507" s="41"/>
    </row>
    <row r="508" spans="3:3" x14ac:dyDescent="0.2">
      <c r="C508" s="41"/>
    </row>
    <row r="509" spans="3:3" x14ac:dyDescent="0.2">
      <c r="C509" s="41"/>
    </row>
    <row r="510" spans="3:3" x14ac:dyDescent="0.2">
      <c r="C510" s="41"/>
    </row>
    <row r="511" spans="3:3" x14ac:dyDescent="0.2">
      <c r="C511" s="41"/>
    </row>
    <row r="512" spans="3:3" x14ac:dyDescent="0.2">
      <c r="C512" s="41"/>
    </row>
    <row r="513" spans="3:3" x14ac:dyDescent="0.2">
      <c r="C513" s="41"/>
    </row>
    <row r="514" spans="3:3" x14ac:dyDescent="0.2">
      <c r="C514" s="41"/>
    </row>
    <row r="515" spans="3:3" x14ac:dyDescent="0.2">
      <c r="C515" s="41"/>
    </row>
    <row r="516" spans="3:3" x14ac:dyDescent="0.2">
      <c r="C516" s="41"/>
    </row>
    <row r="517" spans="3:3" x14ac:dyDescent="0.2">
      <c r="C517" s="41"/>
    </row>
    <row r="518" spans="3:3" x14ac:dyDescent="0.2">
      <c r="C518" s="41"/>
    </row>
    <row r="519" spans="3:3" x14ac:dyDescent="0.2">
      <c r="C519" s="41"/>
    </row>
    <row r="520" spans="3:3" x14ac:dyDescent="0.2">
      <c r="C520" s="41"/>
    </row>
    <row r="521" spans="3:3" x14ac:dyDescent="0.2">
      <c r="C521" s="41"/>
    </row>
    <row r="522" spans="3:3" x14ac:dyDescent="0.2">
      <c r="C522" s="41"/>
    </row>
    <row r="523" spans="3:3" x14ac:dyDescent="0.2">
      <c r="C523" s="41"/>
    </row>
    <row r="524" spans="3:3" x14ac:dyDescent="0.2">
      <c r="C524" s="41"/>
    </row>
    <row r="525" spans="3:3" x14ac:dyDescent="0.2">
      <c r="C525" s="41"/>
    </row>
    <row r="526" spans="3:3" x14ac:dyDescent="0.2">
      <c r="C526" s="41"/>
    </row>
    <row r="527" spans="3:3" x14ac:dyDescent="0.2">
      <c r="C527" s="41"/>
    </row>
    <row r="528" spans="3:3" x14ac:dyDescent="0.2">
      <c r="C528" s="41"/>
    </row>
    <row r="529" spans="3:3" x14ac:dyDescent="0.2">
      <c r="C529" s="41"/>
    </row>
    <row r="530" spans="3:3" x14ac:dyDescent="0.2">
      <c r="C530" s="41"/>
    </row>
    <row r="531" spans="3:3" x14ac:dyDescent="0.2">
      <c r="C531" s="41"/>
    </row>
    <row r="532" spans="3:3" x14ac:dyDescent="0.2">
      <c r="C532" s="41"/>
    </row>
    <row r="533" spans="3:3" x14ac:dyDescent="0.2">
      <c r="C533" s="41"/>
    </row>
    <row r="534" spans="3:3" x14ac:dyDescent="0.2">
      <c r="C534" s="41"/>
    </row>
    <row r="535" spans="3:3" x14ac:dyDescent="0.2">
      <c r="C535" s="41"/>
    </row>
    <row r="536" spans="3:3" x14ac:dyDescent="0.2">
      <c r="C536" s="41"/>
    </row>
    <row r="537" spans="3:3" x14ac:dyDescent="0.2">
      <c r="C537" s="41"/>
    </row>
    <row r="538" spans="3:3" x14ac:dyDescent="0.2">
      <c r="C538" s="41"/>
    </row>
    <row r="539" spans="3:3" x14ac:dyDescent="0.2">
      <c r="C539" s="41"/>
    </row>
    <row r="540" spans="3:3" x14ac:dyDescent="0.2">
      <c r="C540" s="41"/>
    </row>
    <row r="541" spans="3:3" x14ac:dyDescent="0.2">
      <c r="C541" s="41"/>
    </row>
    <row r="542" spans="3:3" x14ac:dyDescent="0.2">
      <c r="C542" s="41"/>
    </row>
    <row r="543" spans="3:3" x14ac:dyDescent="0.2">
      <c r="C543" s="41"/>
    </row>
    <row r="544" spans="3:3" x14ac:dyDescent="0.2">
      <c r="C544" s="41"/>
    </row>
    <row r="545" spans="3:3" x14ac:dyDescent="0.2">
      <c r="C545" s="41"/>
    </row>
    <row r="546" spans="3:3" x14ac:dyDescent="0.2">
      <c r="C546" s="41"/>
    </row>
    <row r="547" spans="3:3" x14ac:dyDescent="0.2">
      <c r="C547" s="41"/>
    </row>
    <row r="548" spans="3:3" x14ac:dyDescent="0.2">
      <c r="C548" s="41"/>
    </row>
    <row r="549" spans="3:3" x14ac:dyDescent="0.2">
      <c r="C549" s="41"/>
    </row>
    <row r="550" spans="3:3" x14ac:dyDescent="0.2">
      <c r="C550" s="41"/>
    </row>
    <row r="551" spans="3:3" x14ac:dyDescent="0.2">
      <c r="C551" s="41"/>
    </row>
    <row r="552" spans="3:3" x14ac:dyDescent="0.2">
      <c r="C552" s="41"/>
    </row>
    <row r="553" spans="3:3" x14ac:dyDescent="0.2">
      <c r="C553" s="41"/>
    </row>
    <row r="554" spans="3:3" x14ac:dyDescent="0.2">
      <c r="C554" s="41"/>
    </row>
    <row r="555" spans="3:3" x14ac:dyDescent="0.2">
      <c r="C555" s="41"/>
    </row>
    <row r="556" spans="3:3" x14ac:dyDescent="0.2">
      <c r="C556" s="41"/>
    </row>
    <row r="557" spans="3:3" x14ac:dyDescent="0.2">
      <c r="C557" s="41"/>
    </row>
    <row r="558" spans="3:3" x14ac:dyDescent="0.2">
      <c r="C558" s="41"/>
    </row>
    <row r="559" spans="3:3" x14ac:dyDescent="0.2">
      <c r="C559" s="41"/>
    </row>
    <row r="560" spans="3:3" x14ac:dyDescent="0.2">
      <c r="C560" s="41"/>
    </row>
    <row r="561" spans="3:3" x14ac:dyDescent="0.2">
      <c r="C561" s="41"/>
    </row>
    <row r="562" spans="3:3" x14ac:dyDescent="0.2">
      <c r="C562" s="41"/>
    </row>
    <row r="563" spans="3:3" x14ac:dyDescent="0.2">
      <c r="C563" s="41"/>
    </row>
    <row r="564" spans="3:3" x14ac:dyDescent="0.2">
      <c r="C564" s="41"/>
    </row>
    <row r="565" spans="3:3" x14ac:dyDescent="0.2">
      <c r="C565" s="41"/>
    </row>
    <row r="566" spans="3:3" x14ac:dyDescent="0.2">
      <c r="C566" s="41"/>
    </row>
    <row r="567" spans="3:3" x14ac:dyDescent="0.2">
      <c r="C567" s="41"/>
    </row>
    <row r="568" spans="3:3" x14ac:dyDescent="0.2">
      <c r="C568" s="41"/>
    </row>
    <row r="569" spans="3:3" x14ac:dyDescent="0.2">
      <c r="C569" s="41"/>
    </row>
    <row r="570" spans="3:3" x14ac:dyDescent="0.2">
      <c r="C570" s="41"/>
    </row>
    <row r="571" spans="3:3" x14ac:dyDescent="0.2">
      <c r="C571" s="41"/>
    </row>
    <row r="572" spans="3:3" x14ac:dyDescent="0.2">
      <c r="C572" s="41"/>
    </row>
    <row r="573" spans="3:3" x14ac:dyDescent="0.2">
      <c r="C573" s="41"/>
    </row>
    <row r="574" spans="3:3" x14ac:dyDescent="0.2">
      <c r="C574" s="41"/>
    </row>
    <row r="575" spans="3:3" x14ac:dyDescent="0.2">
      <c r="C575" s="41"/>
    </row>
    <row r="576" spans="3:3" x14ac:dyDescent="0.2">
      <c r="C576" s="41"/>
    </row>
    <row r="577" spans="3:3" x14ac:dyDescent="0.2">
      <c r="C577" s="41"/>
    </row>
    <row r="578" spans="3:3" x14ac:dyDescent="0.2">
      <c r="C578" s="41"/>
    </row>
    <row r="579" spans="3:3" x14ac:dyDescent="0.2">
      <c r="C579" s="41"/>
    </row>
    <row r="580" spans="3:3" x14ac:dyDescent="0.2">
      <c r="C580" s="41"/>
    </row>
    <row r="581" spans="3:3" x14ac:dyDescent="0.2">
      <c r="C581" s="41"/>
    </row>
    <row r="582" spans="3:3" x14ac:dyDescent="0.2">
      <c r="C582" s="41"/>
    </row>
    <row r="583" spans="3:3" x14ac:dyDescent="0.2">
      <c r="C583" s="41"/>
    </row>
    <row r="584" spans="3:3" x14ac:dyDescent="0.2">
      <c r="C584" s="41"/>
    </row>
    <row r="585" spans="3:3" x14ac:dyDescent="0.2">
      <c r="C585" s="41"/>
    </row>
    <row r="586" spans="3:3" x14ac:dyDescent="0.2">
      <c r="C586" s="41"/>
    </row>
    <row r="587" spans="3:3" x14ac:dyDescent="0.2">
      <c r="C587" s="41"/>
    </row>
    <row r="588" spans="3:3" x14ac:dyDescent="0.2">
      <c r="C588" s="41"/>
    </row>
    <row r="589" spans="3:3" x14ac:dyDescent="0.2">
      <c r="C589" s="41"/>
    </row>
    <row r="590" spans="3:3" x14ac:dyDescent="0.2">
      <c r="C590" s="41"/>
    </row>
    <row r="591" spans="3:3" x14ac:dyDescent="0.2">
      <c r="C591" s="41"/>
    </row>
    <row r="592" spans="3:3" x14ac:dyDescent="0.2">
      <c r="C592" s="41"/>
    </row>
    <row r="593" spans="3:3" x14ac:dyDescent="0.2">
      <c r="C593" s="41"/>
    </row>
    <row r="594" spans="3:3" x14ac:dyDescent="0.2">
      <c r="C594" s="41"/>
    </row>
    <row r="595" spans="3:3" x14ac:dyDescent="0.2">
      <c r="C595" s="41"/>
    </row>
    <row r="596" spans="3:3" x14ac:dyDescent="0.2">
      <c r="C596" s="41"/>
    </row>
    <row r="597" spans="3:3" x14ac:dyDescent="0.2">
      <c r="C597" s="41"/>
    </row>
    <row r="598" spans="3:3" x14ac:dyDescent="0.2">
      <c r="C598" s="41"/>
    </row>
    <row r="599" spans="3:3" x14ac:dyDescent="0.2">
      <c r="C599" s="41"/>
    </row>
    <row r="600" spans="3:3" x14ac:dyDescent="0.2">
      <c r="C600" s="41"/>
    </row>
    <row r="601" spans="3:3" x14ac:dyDescent="0.2">
      <c r="C601" s="41"/>
    </row>
    <row r="602" spans="3:3" x14ac:dyDescent="0.2">
      <c r="C602" s="41"/>
    </row>
    <row r="603" spans="3:3" x14ac:dyDescent="0.2">
      <c r="C603" s="41"/>
    </row>
    <row r="604" spans="3:3" x14ac:dyDescent="0.2">
      <c r="C604" s="41"/>
    </row>
    <row r="605" spans="3:3" x14ac:dyDescent="0.2">
      <c r="C605" s="41"/>
    </row>
    <row r="606" spans="3:3" x14ac:dyDescent="0.2">
      <c r="C606" s="41"/>
    </row>
    <row r="607" spans="3:3" x14ac:dyDescent="0.2">
      <c r="C607" s="41"/>
    </row>
    <row r="608" spans="3:3" x14ac:dyDescent="0.2">
      <c r="C608" s="41"/>
    </row>
    <row r="609" spans="3:3" x14ac:dyDescent="0.2">
      <c r="C609" s="41"/>
    </row>
    <row r="610" spans="3:3" x14ac:dyDescent="0.2">
      <c r="C610" s="41"/>
    </row>
    <row r="611" spans="3:3" x14ac:dyDescent="0.2">
      <c r="C611" s="41"/>
    </row>
    <row r="612" spans="3:3" x14ac:dyDescent="0.2">
      <c r="C612" s="41"/>
    </row>
    <row r="613" spans="3:3" x14ac:dyDescent="0.2">
      <c r="C613" s="41"/>
    </row>
    <row r="614" spans="3:3" x14ac:dyDescent="0.2">
      <c r="C614" s="41"/>
    </row>
    <row r="615" spans="3:3" x14ac:dyDescent="0.2">
      <c r="C615" s="41"/>
    </row>
    <row r="616" spans="3:3" x14ac:dyDescent="0.2">
      <c r="C616" s="41"/>
    </row>
    <row r="617" spans="3:3" x14ac:dyDescent="0.2">
      <c r="C617" s="41"/>
    </row>
    <row r="618" spans="3:3" x14ac:dyDescent="0.2">
      <c r="C618" s="41"/>
    </row>
    <row r="619" spans="3:3" x14ac:dyDescent="0.2">
      <c r="C619" s="41"/>
    </row>
    <row r="620" spans="3:3" x14ac:dyDescent="0.2">
      <c r="C620" s="41"/>
    </row>
    <row r="621" spans="3:3" x14ac:dyDescent="0.2">
      <c r="C621" s="41"/>
    </row>
    <row r="622" spans="3:3" x14ac:dyDescent="0.2">
      <c r="C622" s="41"/>
    </row>
    <row r="623" spans="3:3" x14ac:dyDescent="0.2">
      <c r="C623" s="41"/>
    </row>
    <row r="624" spans="3:3" x14ac:dyDescent="0.2">
      <c r="C624" s="41"/>
    </row>
    <row r="625" spans="3:3" x14ac:dyDescent="0.2">
      <c r="C625" s="41"/>
    </row>
    <row r="626" spans="3:3" x14ac:dyDescent="0.2">
      <c r="C626" s="41"/>
    </row>
    <row r="627" spans="3:3" x14ac:dyDescent="0.2">
      <c r="C627" s="41"/>
    </row>
    <row r="628" spans="3:3" x14ac:dyDescent="0.2">
      <c r="C628" s="41"/>
    </row>
    <row r="629" spans="3:3" x14ac:dyDescent="0.2">
      <c r="C629" s="41"/>
    </row>
    <row r="630" spans="3:3" x14ac:dyDescent="0.2">
      <c r="C630" s="41"/>
    </row>
    <row r="631" spans="3:3" x14ac:dyDescent="0.2">
      <c r="C631" s="41"/>
    </row>
    <row r="632" spans="3:3" x14ac:dyDescent="0.2">
      <c r="C632" s="41"/>
    </row>
    <row r="633" spans="3:3" x14ac:dyDescent="0.2">
      <c r="C633" s="41"/>
    </row>
    <row r="634" spans="3:3" x14ac:dyDescent="0.2">
      <c r="C634" s="41"/>
    </row>
    <row r="635" spans="3:3" x14ac:dyDescent="0.2">
      <c r="C635" s="41"/>
    </row>
    <row r="636" spans="3:3" x14ac:dyDescent="0.2">
      <c r="C636" s="41"/>
    </row>
    <row r="637" spans="3:3" x14ac:dyDescent="0.2">
      <c r="C637" s="41"/>
    </row>
    <row r="638" spans="3:3" x14ac:dyDescent="0.2">
      <c r="C638" s="41"/>
    </row>
    <row r="639" spans="3:3" x14ac:dyDescent="0.2">
      <c r="C639" s="41"/>
    </row>
    <row r="640" spans="3:3" x14ac:dyDescent="0.2">
      <c r="C640" s="41"/>
    </row>
    <row r="641" spans="3:3" x14ac:dyDescent="0.2">
      <c r="C641" s="41"/>
    </row>
    <row r="642" spans="3:3" x14ac:dyDescent="0.2">
      <c r="C642" s="41"/>
    </row>
    <row r="643" spans="3:3" x14ac:dyDescent="0.2">
      <c r="C643" s="41"/>
    </row>
    <row r="644" spans="3:3" x14ac:dyDescent="0.2">
      <c r="C644" s="41"/>
    </row>
    <row r="645" spans="3:3" x14ac:dyDescent="0.2">
      <c r="C645" s="41"/>
    </row>
    <row r="646" spans="3:3" x14ac:dyDescent="0.2">
      <c r="C646" s="41"/>
    </row>
    <row r="647" spans="3:3" x14ac:dyDescent="0.2">
      <c r="C647" s="41"/>
    </row>
    <row r="648" spans="3:3" x14ac:dyDescent="0.2">
      <c r="C648" s="41"/>
    </row>
    <row r="649" spans="3:3" x14ac:dyDescent="0.2">
      <c r="C649" s="41"/>
    </row>
    <row r="650" spans="3:3" x14ac:dyDescent="0.2">
      <c r="C650" s="41"/>
    </row>
    <row r="651" spans="3:3" x14ac:dyDescent="0.2">
      <c r="C651" s="41"/>
    </row>
    <row r="652" spans="3:3" x14ac:dyDescent="0.2">
      <c r="C652" s="41"/>
    </row>
    <row r="653" spans="3:3" x14ac:dyDescent="0.2">
      <c r="C653" s="41"/>
    </row>
    <row r="654" spans="3:3" x14ac:dyDescent="0.2">
      <c r="C654" s="41"/>
    </row>
    <row r="655" spans="3:3" x14ac:dyDescent="0.2">
      <c r="C655" s="41"/>
    </row>
    <row r="656" spans="3:3" x14ac:dyDescent="0.2">
      <c r="C656" s="41"/>
    </row>
    <row r="657" spans="3:3" x14ac:dyDescent="0.2">
      <c r="C657" s="41"/>
    </row>
    <row r="658" spans="3:3" x14ac:dyDescent="0.2">
      <c r="C658" s="41"/>
    </row>
    <row r="659" spans="3:3" x14ac:dyDescent="0.2">
      <c r="C659" s="41"/>
    </row>
    <row r="660" spans="3:3" x14ac:dyDescent="0.2">
      <c r="C660" s="41"/>
    </row>
    <row r="661" spans="3:3" x14ac:dyDescent="0.2">
      <c r="C661" s="41"/>
    </row>
    <row r="662" spans="3:3" x14ac:dyDescent="0.2">
      <c r="C662" s="41"/>
    </row>
    <row r="663" spans="3:3" x14ac:dyDescent="0.2">
      <c r="C663" s="41"/>
    </row>
    <row r="664" spans="3:3" x14ac:dyDescent="0.2">
      <c r="C664" s="41"/>
    </row>
    <row r="665" spans="3:3" x14ac:dyDescent="0.2">
      <c r="C665" s="41"/>
    </row>
    <row r="666" spans="3:3" x14ac:dyDescent="0.2">
      <c r="C666" s="41"/>
    </row>
    <row r="667" spans="3:3" x14ac:dyDescent="0.2">
      <c r="C667" s="41"/>
    </row>
    <row r="668" spans="3:3" x14ac:dyDescent="0.2">
      <c r="C668" s="41"/>
    </row>
    <row r="669" spans="3:3" x14ac:dyDescent="0.2">
      <c r="C669" s="41"/>
    </row>
    <row r="670" spans="3:3" x14ac:dyDescent="0.2">
      <c r="C670" s="41"/>
    </row>
    <row r="671" spans="3:3" x14ac:dyDescent="0.2">
      <c r="C671" s="41"/>
    </row>
    <row r="672" spans="3:3" x14ac:dyDescent="0.2">
      <c r="C672" s="41"/>
    </row>
    <row r="673" spans="3:3" x14ac:dyDescent="0.2">
      <c r="C673" s="41"/>
    </row>
    <row r="674" spans="3:3" x14ac:dyDescent="0.2">
      <c r="C674" s="41"/>
    </row>
    <row r="675" spans="3:3" x14ac:dyDescent="0.2">
      <c r="C675" s="41"/>
    </row>
    <row r="676" spans="3:3" x14ac:dyDescent="0.2">
      <c r="C676" s="41"/>
    </row>
    <row r="677" spans="3:3" x14ac:dyDescent="0.2">
      <c r="C677" s="41"/>
    </row>
    <row r="678" spans="3:3" x14ac:dyDescent="0.2">
      <c r="C678" s="41"/>
    </row>
    <row r="679" spans="3:3" x14ac:dyDescent="0.2">
      <c r="C679" s="41"/>
    </row>
    <row r="680" spans="3:3" x14ac:dyDescent="0.2">
      <c r="C680" s="41"/>
    </row>
    <row r="681" spans="3:3" x14ac:dyDescent="0.2">
      <c r="C681" s="41"/>
    </row>
    <row r="682" spans="3:3" x14ac:dyDescent="0.2">
      <c r="C682" s="41"/>
    </row>
    <row r="683" spans="3:3" x14ac:dyDescent="0.2">
      <c r="C683" s="41"/>
    </row>
    <row r="684" spans="3:3" x14ac:dyDescent="0.2">
      <c r="C684" s="41"/>
    </row>
    <row r="685" spans="3:3" x14ac:dyDescent="0.2">
      <c r="C685" s="41"/>
    </row>
    <row r="686" spans="3:3" x14ac:dyDescent="0.2">
      <c r="C686" s="41"/>
    </row>
    <row r="687" spans="3:3" x14ac:dyDescent="0.2">
      <c r="C687" s="41"/>
    </row>
    <row r="688" spans="3:3" x14ac:dyDescent="0.2">
      <c r="C688" s="41"/>
    </row>
    <row r="689" spans="3:3" x14ac:dyDescent="0.2">
      <c r="C689" s="41"/>
    </row>
    <row r="690" spans="3:3" x14ac:dyDescent="0.2">
      <c r="C690" s="41"/>
    </row>
    <row r="691" spans="3:3" x14ac:dyDescent="0.2">
      <c r="C691" s="41"/>
    </row>
    <row r="692" spans="3:3" x14ac:dyDescent="0.2">
      <c r="C692" s="41"/>
    </row>
    <row r="693" spans="3:3" x14ac:dyDescent="0.2">
      <c r="C693" s="41"/>
    </row>
    <row r="694" spans="3:3" x14ac:dyDescent="0.2">
      <c r="C694" s="41"/>
    </row>
    <row r="695" spans="3:3" x14ac:dyDescent="0.2">
      <c r="C695" s="41"/>
    </row>
    <row r="696" spans="3:3" x14ac:dyDescent="0.2">
      <c r="C696" s="41"/>
    </row>
    <row r="697" spans="3:3" x14ac:dyDescent="0.2">
      <c r="C697" s="41"/>
    </row>
    <row r="698" spans="3:3" x14ac:dyDescent="0.2">
      <c r="C698" s="41"/>
    </row>
    <row r="699" spans="3:3" x14ac:dyDescent="0.2">
      <c r="C699" s="41"/>
    </row>
    <row r="700" spans="3:3" x14ac:dyDescent="0.2">
      <c r="C700" s="41"/>
    </row>
    <row r="701" spans="3:3" x14ac:dyDescent="0.2">
      <c r="C701" s="41"/>
    </row>
    <row r="702" spans="3:3" x14ac:dyDescent="0.2">
      <c r="C702" s="41"/>
    </row>
    <row r="703" spans="3:3" x14ac:dyDescent="0.2">
      <c r="C703" s="41"/>
    </row>
    <row r="704" spans="3:3" x14ac:dyDescent="0.2">
      <c r="C704" s="41"/>
    </row>
    <row r="705" spans="3:3" x14ac:dyDescent="0.2">
      <c r="C705" s="41"/>
    </row>
    <row r="706" spans="3:3" x14ac:dyDescent="0.2">
      <c r="C706" s="41"/>
    </row>
    <row r="707" spans="3:3" x14ac:dyDescent="0.2">
      <c r="C707" s="41"/>
    </row>
    <row r="708" spans="3:3" x14ac:dyDescent="0.2">
      <c r="C708" s="41"/>
    </row>
    <row r="709" spans="3:3" x14ac:dyDescent="0.2">
      <c r="C709" s="41"/>
    </row>
    <row r="710" spans="3:3" x14ac:dyDescent="0.2">
      <c r="C710" s="41"/>
    </row>
    <row r="711" spans="3:3" x14ac:dyDescent="0.2">
      <c r="C711" s="41"/>
    </row>
    <row r="712" spans="3:3" x14ac:dyDescent="0.2">
      <c r="C712" s="41"/>
    </row>
    <row r="713" spans="3:3" x14ac:dyDescent="0.2">
      <c r="C713" s="41"/>
    </row>
    <row r="714" spans="3:3" x14ac:dyDescent="0.2">
      <c r="C714" s="41"/>
    </row>
    <row r="715" spans="3:3" x14ac:dyDescent="0.2">
      <c r="C715" s="41"/>
    </row>
    <row r="716" spans="3:3" x14ac:dyDescent="0.2">
      <c r="C716" s="41"/>
    </row>
    <row r="717" spans="3:3" x14ac:dyDescent="0.2">
      <c r="C717" s="41"/>
    </row>
    <row r="718" spans="3:3" x14ac:dyDescent="0.2">
      <c r="C718" s="41"/>
    </row>
    <row r="719" spans="3:3" x14ac:dyDescent="0.2">
      <c r="C719" s="41"/>
    </row>
    <row r="720" spans="3:3" x14ac:dyDescent="0.2">
      <c r="C720" s="41"/>
    </row>
    <row r="721" spans="3:3" x14ac:dyDescent="0.2">
      <c r="C721" s="41"/>
    </row>
    <row r="722" spans="3:3" x14ac:dyDescent="0.2">
      <c r="C722" s="41"/>
    </row>
    <row r="723" spans="3:3" x14ac:dyDescent="0.2">
      <c r="C723" s="41"/>
    </row>
    <row r="724" spans="3:3" x14ac:dyDescent="0.2">
      <c r="C724" s="41"/>
    </row>
    <row r="725" spans="3:3" x14ac:dyDescent="0.2">
      <c r="C725" s="41"/>
    </row>
    <row r="726" spans="3:3" x14ac:dyDescent="0.2">
      <c r="C726" s="41"/>
    </row>
    <row r="727" spans="3:3" x14ac:dyDescent="0.2">
      <c r="C727" s="41"/>
    </row>
    <row r="728" spans="3:3" x14ac:dyDescent="0.2">
      <c r="C728" s="41"/>
    </row>
    <row r="729" spans="3:3" x14ac:dyDescent="0.2">
      <c r="C729" s="41"/>
    </row>
    <row r="730" spans="3:3" x14ac:dyDescent="0.2">
      <c r="C730" s="41"/>
    </row>
    <row r="731" spans="3:3" x14ac:dyDescent="0.2">
      <c r="C731" s="41"/>
    </row>
    <row r="732" spans="3:3" x14ac:dyDescent="0.2">
      <c r="C732" s="41"/>
    </row>
    <row r="733" spans="3:3" x14ac:dyDescent="0.2">
      <c r="C733" s="41"/>
    </row>
    <row r="734" spans="3:3" x14ac:dyDescent="0.2">
      <c r="C734" s="41"/>
    </row>
    <row r="735" spans="3:3" x14ac:dyDescent="0.2">
      <c r="C735" s="41"/>
    </row>
    <row r="736" spans="3:3" x14ac:dyDescent="0.2">
      <c r="C736" s="41"/>
    </row>
    <row r="737" spans="3:3" x14ac:dyDescent="0.2">
      <c r="C737" s="41"/>
    </row>
    <row r="738" spans="3:3" x14ac:dyDescent="0.2">
      <c r="C738" s="41"/>
    </row>
    <row r="739" spans="3:3" x14ac:dyDescent="0.2">
      <c r="C739" s="41"/>
    </row>
    <row r="740" spans="3:3" x14ac:dyDescent="0.2">
      <c r="C740" s="41"/>
    </row>
    <row r="741" spans="3:3" x14ac:dyDescent="0.2">
      <c r="C741" s="41"/>
    </row>
    <row r="742" spans="3:3" x14ac:dyDescent="0.2">
      <c r="C742" s="41"/>
    </row>
    <row r="743" spans="3:3" x14ac:dyDescent="0.2">
      <c r="C743" s="41"/>
    </row>
    <row r="744" spans="3:3" x14ac:dyDescent="0.2">
      <c r="C744" s="41"/>
    </row>
    <row r="745" spans="3:3" x14ac:dyDescent="0.2">
      <c r="C745" s="41"/>
    </row>
    <row r="746" spans="3:3" x14ac:dyDescent="0.2">
      <c r="C746" s="41"/>
    </row>
    <row r="747" spans="3:3" x14ac:dyDescent="0.2">
      <c r="C747" s="41"/>
    </row>
    <row r="748" spans="3:3" x14ac:dyDescent="0.2">
      <c r="C748" s="41"/>
    </row>
    <row r="749" spans="3:3" x14ac:dyDescent="0.2">
      <c r="C749" s="41"/>
    </row>
    <row r="750" spans="3:3" x14ac:dyDescent="0.2">
      <c r="C750" s="41"/>
    </row>
    <row r="751" spans="3:3" x14ac:dyDescent="0.2">
      <c r="C751" s="41"/>
    </row>
    <row r="752" spans="3:3" x14ac:dyDescent="0.2">
      <c r="C752" s="41"/>
    </row>
    <row r="753" spans="3:3" x14ac:dyDescent="0.2">
      <c r="C753" s="41"/>
    </row>
    <row r="754" spans="3:3" x14ac:dyDescent="0.2">
      <c r="C754" s="41"/>
    </row>
    <row r="755" spans="3:3" x14ac:dyDescent="0.2">
      <c r="C755" s="41"/>
    </row>
    <row r="756" spans="3:3" x14ac:dyDescent="0.2">
      <c r="C756" s="41"/>
    </row>
    <row r="757" spans="3:3" x14ac:dyDescent="0.2">
      <c r="C757" s="41"/>
    </row>
    <row r="758" spans="3:3" x14ac:dyDescent="0.2">
      <c r="C758" s="41"/>
    </row>
    <row r="759" spans="3:3" x14ac:dyDescent="0.2">
      <c r="C759" s="41"/>
    </row>
    <row r="760" spans="3:3" x14ac:dyDescent="0.2">
      <c r="C760" s="41"/>
    </row>
    <row r="761" spans="3:3" x14ac:dyDescent="0.2">
      <c r="C761" s="41"/>
    </row>
    <row r="762" spans="3:3" x14ac:dyDescent="0.2">
      <c r="C762" s="41"/>
    </row>
    <row r="763" spans="3:3" x14ac:dyDescent="0.2">
      <c r="C763" s="41"/>
    </row>
    <row r="764" spans="3:3" x14ac:dyDescent="0.2">
      <c r="C764" s="41"/>
    </row>
    <row r="765" spans="3:3" x14ac:dyDescent="0.2">
      <c r="C765" s="41"/>
    </row>
    <row r="766" spans="3:3" x14ac:dyDescent="0.2">
      <c r="C766" s="41"/>
    </row>
    <row r="767" spans="3:3" x14ac:dyDescent="0.2">
      <c r="C767" s="41"/>
    </row>
    <row r="768" spans="3:3" x14ac:dyDescent="0.2">
      <c r="C768" s="41"/>
    </row>
    <row r="769" spans="3:3" x14ac:dyDescent="0.2">
      <c r="C769" s="41"/>
    </row>
    <row r="770" spans="3:3" x14ac:dyDescent="0.2">
      <c r="C770" s="41"/>
    </row>
    <row r="771" spans="3:3" x14ac:dyDescent="0.2">
      <c r="C771" s="41"/>
    </row>
    <row r="772" spans="3:3" x14ac:dyDescent="0.2">
      <c r="C772" s="41"/>
    </row>
    <row r="773" spans="3:3" x14ac:dyDescent="0.2">
      <c r="C773" s="41"/>
    </row>
    <row r="774" spans="3:3" x14ac:dyDescent="0.2">
      <c r="C774" s="41"/>
    </row>
    <row r="775" spans="3:3" x14ac:dyDescent="0.2">
      <c r="C775" s="41"/>
    </row>
    <row r="776" spans="3:3" x14ac:dyDescent="0.2">
      <c r="C776" s="41"/>
    </row>
    <row r="777" spans="3:3" x14ac:dyDescent="0.2">
      <c r="C777" s="41"/>
    </row>
    <row r="778" spans="3:3" x14ac:dyDescent="0.2">
      <c r="C778" s="41"/>
    </row>
    <row r="779" spans="3:3" x14ac:dyDescent="0.2">
      <c r="C779" s="41"/>
    </row>
    <row r="780" spans="3:3" x14ac:dyDescent="0.2">
      <c r="C780" s="41"/>
    </row>
    <row r="781" spans="3:3" x14ac:dyDescent="0.2">
      <c r="C781" s="41"/>
    </row>
    <row r="782" spans="3:3" x14ac:dyDescent="0.2">
      <c r="C782" s="41"/>
    </row>
    <row r="783" spans="3:3" x14ac:dyDescent="0.2">
      <c r="C783" s="41"/>
    </row>
    <row r="784" spans="3:3" x14ac:dyDescent="0.2">
      <c r="C784" s="41"/>
    </row>
    <row r="785" spans="3:3" x14ac:dyDescent="0.2">
      <c r="C785" s="41"/>
    </row>
    <row r="786" spans="3:3" x14ac:dyDescent="0.2">
      <c r="C786" s="41"/>
    </row>
    <row r="787" spans="3:3" x14ac:dyDescent="0.2">
      <c r="C787" s="41"/>
    </row>
    <row r="788" spans="3:3" x14ac:dyDescent="0.2">
      <c r="C788" s="41"/>
    </row>
    <row r="789" spans="3:3" x14ac:dyDescent="0.2">
      <c r="C789" s="41"/>
    </row>
    <row r="790" spans="3:3" x14ac:dyDescent="0.2">
      <c r="C790" s="41"/>
    </row>
    <row r="791" spans="3:3" x14ac:dyDescent="0.2">
      <c r="C791" s="41"/>
    </row>
    <row r="792" spans="3:3" x14ac:dyDescent="0.2">
      <c r="C792" s="41"/>
    </row>
    <row r="793" spans="3:3" x14ac:dyDescent="0.2">
      <c r="C793" s="41"/>
    </row>
    <row r="794" spans="3:3" x14ac:dyDescent="0.2">
      <c r="C794" s="41"/>
    </row>
    <row r="795" spans="3:3" x14ac:dyDescent="0.2">
      <c r="C795" s="41"/>
    </row>
    <row r="796" spans="3:3" x14ac:dyDescent="0.2">
      <c r="C796" s="41"/>
    </row>
    <row r="797" spans="3:3" x14ac:dyDescent="0.2">
      <c r="C797" s="41"/>
    </row>
    <row r="798" spans="3:3" x14ac:dyDescent="0.2">
      <c r="C798" s="41"/>
    </row>
    <row r="799" spans="3:3" x14ac:dyDescent="0.2">
      <c r="C799" s="41"/>
    </row>
    <row r="800" spans="3:3" x14ac:dyDescent="0.2">
      <c r="C800" s="41"/>
    </row>
    <row r="801" spans="3:3" x14ac:dyDescent="0.2">
      <c r="C801" s="41"/>
    </row>
    <row r="802" spans="3:3" x14ac:dyDescent="0.2">
      <c r="C802" s="41"/>
    </row>
    <row r="803" spans="3:3" x14ac:dyDescent="0.2">
      <c r="C803" s="41"/>
    </row>
    <row r="804" spans="3:3" x14ac:dyDescent="0.2">
      <c r="C804" s="41"/>
    </row>
    <row r="805" spans="3:3" x14ac:dyDescent="0.2">
      <c r="C805" s="41"/>
    </row>
    <row r="806" spans="3:3" x14ac:dyDescent="0.2">
      <c r="C806" s="41"/>
    </row>
    <row r="807" spans="3:3" x14ac:dyDescent="0.2">
      <c r="C807" s="41"/>
    </row>
    <row r="808" spans="3:3" x14ac:dyDescent="0.2">
      <c r="C808" s="41"/>
    </row>
    <row r="809" spans="3:3" x14ac:dyDescent="0.2">
      <c r="C809" s="41"/>
    </row>
    <row r="810" spans="3:3" x14ac:dyDescent="0.2">
      <c r="C810" s="41"/>
    </row>
    <row r="811" spans="3:3" x14ac:dyDescent="0.2">
      <c r="C811" s="41"/>
    </row>
    <row r="812" spans="3:3" x14ac:dyDescent="0.2">
      <c r="C812" s="41"/>
    </row>
    <row r="813" spans="3:3" x14ac:dyDescent="0.2">
      <c r="C813" s="41"/>
    </row>
    <row r="814" spans="3:3" x14ac:dyDescent="0.2">
      <c r="C814" s="41"/>
    </row>
    <row r="815" spans="3:3" x14ac:dyDescent="0.2">
      <c r="C815" s="41"/>
    </row>
    <row r="816" spans="3:3" x14ac:dyDescent="0.2">
      <c r="C816" s="41"/>
    </row>
    <row r="817" spans="3:3" x14ac:dyDescent="0.2">
      <c r="C817" s="41"/>
    </row>
    <row r="818" spans="3:3" x14ac:dyDescent="0.2">
      <c r="C818" s="41"/>
    </row>
    <row r="819" spans="3:3" x14ac:dyDescent="0.2">
      <c r="C819" s="41"/>
    </row>
    <row r="820" spans="3:3" x14ac:dyDescent="0.2">
      <c r="C820" s="41"/>
    </row>
    <row r="821" spans="3:3" x14ac:dyDescent="0.2">
      <c r="C821" s="41"/>
    </row>
    <row r="822" spans="3:3" x14ac:dyDescent="0.2">
      <c r="C822" s="41"/>
    </row>
    <row r="823" spans="3:3" x14ac:dyDescent="0.2">
      <c r="C823" s="41"/>
    </row>
    <row r="824" spans="3:3" x14ac:dyDescent="0.2">
      <c r="C824" s="41"/>
    </row>
    <row r="825" spans="3:3" x14ac:dyDescent="0.2">
      <c r="C825" s="41"/>
    </row>
    <row r="826" spans="3:3" x14ac:dyDescent="0.2">
      <c r="C826" s="41"/>
    </row>
    <row r="827" spans="3:3" x14ac:dyDescent="0.2">
      <c r="C827" s="41"/>
    </row>
    <row r="828" spans="3:3" x14ac:dyDescent="0.2">
      <c r="C828" s="41"/>
    </row>
    <row r="829" spans="3:3" x14ac:dyDescent="0.2">
      <c r="C829" s="41"/>
    </row>
    <row r="830" spans="3:3" x14ac:dyDescent="0.2">
      <c r="C830" s="41"/>
    </row>
    <row r="831" spans="3:3" x14ac:dyDescent="0.2">
      <c r="C831" s="41"/>
    </row>
    <row r="832" spans="3:3" x14ac:dyDescent="0.2">
      <c r="C832" s="41"/>
    </row>
    <row r="833" spans="3:3" x14ac:dyDescent="0.2">
      <c r="C833" s="41"/>
    </row>
    <row r="834" spans="3:3" x14ac:dyDescent="0.2">
      <c r="C834" s="41"/>
    </row>
    <row r="835" spans="3:3" x14ac:dyDescent="0.2">
      <c r="C835" s="41"/>
    </row>
    <row r="836" spans="3:3" x14ac:dyDescent="0.2">
      <c r="C836" s="41"/>
    </row>
    <row r="837" spans="3:3" x14ac:dyDescent="0.2">
      <c r="C837" s="41"/>
    </row>
    <row r="838" spans="3:3" x14ac:dyDescent="0.2">
      <c r="C838" s="41"/>
    </row>
    <row r="839" spans="3:3" x14ac:dyDescent="0.2">
      <c r="C839" s="41"/>
    </row>
    <row r="840" spans="3:3" x14ac:dyDescent="0.2">
      <c r="C840" s="41"/>
    </row>
    <row r="841" spans="3:3" x14ac:dyDescent="0.2">
      <c r="C841" s="41"/>
    </row>
    <row r="842" spans="3:3" x14ac:dyDescent="0.2">
      <c r="C842" s="41"/>
    </row>
    <row r="843" spans="3:3" x14ac:dyDescent="0.2">
      <c r="C843" s="41"/>
    </row>
    <row r="844" spans="3:3" x14ac:dyDescent="0.2">
      <c r="C844" s="41"/>
    </row>
    <row r="845" spans="3:3" x14ac:dyDescent="0.2">
      <c r="C845" s="41"/>
    </row>
    <row r="846" spans="3:3" x14ac:dyDescent="0.2">
      <c r="C846" s="41"/>
    </row>
    <row r="847" spans="3:3" x14ac:dyDescent="0.2">
      <c r="C847" s="41"/>
    </row>
    <row r="848" spans="3:3" x14ac:dyDescent="0.2">
      <c r="C848" s="41"/>
    </row>
    <row r="849" spans="3:3" x14ac:dyDescent="0.2">
      <c r="C849" s="41"/>
    </row>
    <row r="850" spans="3:3" x14ac:dyDescent="0.2">
      <c r="C850" s="41"/>
    </row>
    <row r="851" spans="3:3" x14ac:dyDescent="0.2">
      <c r="C851" s="41"/>
    </row>
    <row r="852" spans="3:3" x14ac:dyDescent="0.2">
      <c r="C852" s="41"/>
    </row>
    <row r="853" spans="3:3" x14ac:dyDescent="0.2">
      <c r="C853" s="41"/>
    </row>
    <row r="854" spans="3:3" x14ac:dyDescent="0.2">
      <c r="C854" s="41"/>
    </row>
    <row r="855" spans="3:3" x14ac:dyDescent="0.2">
      <c r="C855" s="41"/>
    </row>
    <row r="856" spans="3:3" x14ac:dyDescent="0.2">
      <c r="C856" s="41"/>
    </row>
    <row r="857" spans="3:3" x14ac:dyDescent="0.2">
      <c r="C857" s="41"/>
    </row>
    <row r="858" spans="3:3" x14ac:dyDescent="0.2">
      <c r="C858" s="41"/>
    </row>
    <row r="859" spans="3:3" x14ac:dyDescent="0.2">
      <c r="C859" s="41"/>
    </row>
    <row r="860" spans="3:3" x14ac:dyDescent="0.2">
      <c r="C860" s="41"/>
    </row>
    <row r="861" spans="3:3" x14ac:dyDescent="0.2">
      <c r="C861" s="41"/>
    </row>
    <row r="862" spans="3:3" x14ac:dyDescent="0.2">
      <c r="C862" s="41"/>
    </row>
    <row r="863" spans="3:3" x14ac:dyDescent="0.2">
      <c r="C863" s="41"/>
    </row>
    <row r="864" spans="3:3" x14ac:dyDescent="0.2">
      <c r="C864" s="41"/>
    </row>
    <row r="865" spans="3:3" x14ac:dyDescent="0.2">
      <c r="C865" s="41"/>
    </row>
    <row r="866" spans="3:3" x14ac:dyDescent="0.2">
      <c r="C866" s="41"/>
    </row>
    <row r="867" spans="3:3" x14ac:dyDescent="0.2">
      <c r="C867" s="41"/>
    </row>
    <row r="868" spans="3:3" x14ac:dyDescent="0.2">
      <c r="C868" s="41"/>
    </row>
    <row r="869" spans="3:3" x14ac:dyDescent="0.2">
      <c r="C869" s="41"/>
    </row>
    <row r="870" spans="3:3" x14ac:dyDescent="0.2">
      <c r="C870" s="41"/>
    </row>
    <row r="871" spans="3:3" x14ac:dyDescent="0.2">
      <c r="C871" s="41"/>
    </row>
    <row r="872" spans="3:3" x14ac:dyDescent="0.2">
      <c r="C872" s="41"/>
    </row>
    <row r="873" spans="3:3" x14ac:dyDescent="0.2">
      <c r="C873" s="41"/>
    </row>
    <row r="874" spans="3:3" x14ac:dyDescent="0.2">
      <c r="C874" s="41"/>
    </row>
    <row r="875" spans="3:3" x14ac:dyDescent="0.2">
      <c r="C875" s="41"/>
    </row>
    <row r="876" spans="3:3" x14ac:dyDescent="0.2">
      <c r="C876" s="41"/>
    </row>
    <row r="877" spans="3:3" x14ac:dyDescent="0.2">
      <c r="C877" s="41"/>
    </row>
    <row r="878" spans="3:3" x14ac:dyDescent="0.2">
      <c r="C878" s="41"/>
    </row>
    <row r="879" spans="3:3" x14ac:dyDescent="0.2">
      <c r="C879" s="41"/>
    </row>
    <row r="880" spans="3:3" x14ac:dyDescent="0.2">
      <c r="C880" s="41"/>
    </row>
    <row r="881" spans="3:3" x14ac:dyDescent="0.2">
      <c r="C881" s="41"/>
    </row>
    <row r="882" spans="3:3" x14ac:dyDescent="0.2">
      <c r="C882" s="41"/>
    </row>
    <row r="883" spans="3:3" x14ac:dyDescent="0.2">
      <c r="C883" s="41"/>
    </row>
    <row r="884" spans="3:3" x14ac:dyDescent="0.2">
      <c r="C884" s="41"/>
    </row>
    <row r="885" spans="3:3" x14ac:dyDescent="0.2">
      <c r="C885" s="41"/>
    </row>
    <row r="886" spans="3:3" x14ac:dyDescent="0.2">
      <c r="C886" s="41"/>
    </row>
    <row r="887" spans="3:3" x14ac:dyDescent="0.2">
      <c r="C887" s="41"/>
    </row>
    <row r="888" spans="3:3" x14ac:dyDescent="0.2">
      <c r="C888" s="41"/>
    </row>
    <row r="889" spans="3:3" x14ac:dyDescent="0.2">
      <c r="C889" s="41"/>
    </row>
    <row r="890" spans="3:3" x14ac:dyDescent="0.2">
      <c r="C890" s="41"/>
    </row>
    <row r="891" spans="3:3" x14ac:dyDescent="0.2">
      <c r="C891" s="41"/>
    </row>
    <row r="892" spans="3:3" x14ac:dyDescent="0.2">
      <c r="C892" s="41"/>
    </row>
    <row r="893" spans="3:3" x14ac:dyDescent="0.2">
      <c r="C893" s="41"/>
    </row>
    <row r="894" spans="3:3" x14ac:dyDescent="0.2">
      <c r="C894" s="41"/>
    </row>
    <row r="895" spans="3:3" x14ac:dyDescent="0.2">
      <c r="C895" s="41"/>
    </row>
    <row r="896" spans="3:3" x14ac:dyDescent="0.2">
      <c r="C896" s="41"/>
    </row>
    <row r="897" spans="3:3" x14ac:dyDescent="0.2">
      <c r="C897" s="41"/>
    </row>
    <row r="898" spans="3:3" x14ac:dyDescent="0.2">
      <c r="C898" s="41"/>
    </row>
    <row r="899" spans="3:3" x14ac:dyDescent="0.2">
      <c r="C899" s="41"/>
    </row>
    <row r="900" spans="3:3" x14ac:dyDescent="0.2">
      <c r="C900" s="41"/>
    </row>
    <row r="901" spans="3:3" x14ac:dyDescent="0.2">
      <c r="C901" s="41"/>
    </row>
    <row r="902" spans="3:3" x14ac:dyDescent="0.2">
      <c r="C902" s="41"/>
    </row>
    <row r="903" spans="3:3" x14ac:dyDescent="0.2">
      <c r="C903" s="41"/>
    </row>
    <row r="904" spans="3:3" x14ac:dyDescent="0.2">
      <c r="C904" s="41"/>
    </row>
    <row r="905" spans="3:3" x14ac:dyDescent="0.2">
      <c r="C905" s="41"/>
    </row>
    <row r="906" spans="3:3" x14ac:dyDescent="0.2">
      <c r="C906" s="41"/>
    </row>
    <row r="907" spans="3:3" x14ac:dyDescent="0.2">
      <c r="C907" s="41"/>
    </row>
    <row r="908" spans="3:3" x14ac:dyDescent="0.2">
      <c r="C908" s="41"/>
    </row>
    <row r="909" spans="3:3" x14ac:dyDescent="0.2">
      <c r="C909" s="41"/>
    </row>
    <row r="910" spans="3:3" x14ac:dyDescent="0.2">
      <c r="C910" s="41"/>
    </row>
    <row r="911" spans="3:3" x14ac:dyDescent="0.2">
      <c r="C911" s="41"/>
    </row>
    <row r="912" spans="3:3" x14ac:dyDescent="0.2">
      <c r="C912" s="41"/>
    </row>
    <row r="913" spans="3:3" x14ac:dyDescent="0.2">
      <c r="C913" s="41"/>
    </row>
    <row r="914" spans="3:3" x14ac:dyDescent="0.2">
      <c r="C914" s="41"/>
    </row>
    <row r="915" spans="3:3" x14ac:dyDescent="0.2">
      <c r="C915" s="41"/>
    </row>
    <row r="916" spans="3:3" x14ac:dyDescent="0.2">
      <c r="C916" s="41"/>
    </row>
    <row r="917" spans="3:3" x14ac:dyDescent="0.2">
      <c r="C917" s="41"/>
    </row>
    <row r="918" spans="3:3" x14ac:dyDescent="0.2">
      <c r="C918" s="41"/>
    </row>
    <row r="919" spans="3:3" x14ac:dyDescent="0.2">
      <c r="C919" s="41"/>
    </row>
    <row r="920" spans="3:3" x14ac:dyDescent="0.2">
      <c r="C920" s="41"/>
    </row>
    <row r="921" spans="3:3" x14ac:dyDescent="0.2">
      <c r="C921" s="41"/>
    </row>
    <row r="922" spans="3:3" x14ac:dyDescent="0.2">
      <c r="C922" s="41"/>
    </row>
    <row r="923" spans="3:3" x14ac:dyDescent="0.2">
      <c r="C923" s="41"/>
    </row>
    <row r="924" spans="3:3" x14ac:dyDescent="0.2">
      <c r="C924" s="41"/>
    </row>
    <row r="925" spans="3:3" x14ac:dyDescent="0.2">
      <c r="C925" s="41"/>
    </row>
    <row r="926" spans="3:3" x14ac:dyDescent="0.2">
      <c r="C926" s="41"/>
    </row>
    <row r="927" spans="3:3" x14ac:dyDescent="0.2">
      <c r="C927" s="41"/>
    </row>
    <row r="928" spans="3:3" x14ac:dyDescent="0.2">
      <c r="C928" s="41"/>
    </row>
    <row r="929" spans="3:3" x14ac:dyDescent="0.2">
      <c r="C929" s="41"/>
    </row>
    <row r="930" spans="3:3" x14ac:dyDescent="0.2">
      <c r="C930" s="41"/>
    </row>
    <row r="931" spans="3:3" x14ac:dyDescent="0.2">
      <c r="C931" s="41"/>
    </row>
    <row r="932" spans="3:3" x14ac:dyDescent="0.2">
      <c r="C932" s="41"/>
    </row>
    <row r="933" spans="3:3" x14ac:dyDescent="0.2">
      <c r="C933" s="41"/>
    </row>
    <row r="934" spans="3:3" x14ac:dyDescent="0.2">
      <c r="C934" s="41"/>
    </row>
    <row r="935" spans="3:3" x14ac:dyDescent="0.2">
      <c r="C935" s="41"/>
    </row>
    <row r="936" spans="3:3" x14ac:dyDescent="0.2">
      <c r="C936" s="41"/>
    </row>
    <row r="937" spans="3:3" x14ac:dyDescent="0.2">
      <c r="C937" s="41"/>
    </row>
    <row r="938" spans="3:3" x14ac:dyDescent="0.2">
      <c r="C938" s="41"/>
    </row>
    <row r="939" spans="3:3" x14ac:dyDescent="0.2">
      <c r="C939" s="41"/>
    </row>
    <row r="940" spans="3:3" x14ac:dyDescent="0.2">
      <c r="C940" s="41"/>
    </row>
    <row r="941" spans="3:3" x14ac:dyDescent="0.2">
      <c r="C941" s="41"/>
    </row>
    <row r="942" spans="3:3" x14ac:dyDescent="0.2">
      <c r="C942" s="41"/>
    </row>
    <row r="943" spans="3:3" x14ac:dyDescent="0.2">
      <c r="C943" s="41"/>
    </row>
    <row r="944" spans="3:3" x14ac:dyDescent="0.2">
      <c r="C944" s="41"/>
    </row>
    <row r="945" spans="3:3" x14ac:dyDescent="0.2">
      <c r="C945" s="41"/>
    </row>
    <row r="946" spans="3:3" x14ac:dyDescent="0.2">
      <c r="C946" s="41"/>
    </row>
    <row r="947" spans="3:3" x14ac:dyDescent="0.2">
      <c r="C947" s="41"/>
    </row>
    <row r="948" spans="3:3" x14ac:dyDescent="0.2">
      <c r="C948" s="41"/>
    </row>
    <row r="949" spans="3:3" x14ac:dyDescent="0.2">
      <c r="C949" s="41"/>
    </row>
    <row r="950" spans="3:3" x14ac:dyDescent="0.2">
      <c r="C950" s="41"/>
    </row>
    <row r="951" spans="3:3" x14ac:dyDescent="0.2">
      <c r="C951" s="41"/>
    </row>
    <row r="952" spans="3:3" x14ac:dyDescent="0.2">
      <c r="C952" s="41"/>
    </row>
    <row r="953" spans="3:3" x14ac:dyDescent="0.2">
      <c r="C953" s="41"/>
    </row>
    <row r="954" spans="3:3" x14ac:dyDescent="0.2">
      <c r="C954" s="41"/>
    </row>
    <row r="955" spans="3:3" x14ac:dyDescent="0.2">
      <c r="C955" s="41"/>
    </row>
    <row r="956" spans="3:3" x14ac:dyDescent="0.2">
      <c r="C956" s="41"/>
    </row>
    <row r="957" spans="3:3" x14ac:dyDescent="0.2">
      <c r="C957" s="41"/>
    </row>
    <row r="958" spans="3:3" x14ac:dyDescent="0.2">
      <c r="C958" s="41"/>
    </row>
    <row r="959" spans="3:3" x14ac:dyDescent="0.2">
      <c r="C959" s="41"/>
    </row>
    <row r="960" spans="3:3" x14ac:dyDescent="0.2">
      <c r="C960" s="41"/>
    </row>
    <row r="961" spans="3:3" x14ac:dyDescent="0.2">
      <c r="C961" s="41"/>
    </row>
    <row r="962" spans="3:3" x14ac:dyDescent="0.2">
      <c r="C962" s="41"/>
    </row>
    <row r="963" spans="3:3" x14ac:dyDescent="0.2">
      <c r="C963" s="41"/>
    </row>
    <row r="964" spans="3:3" x14ac:dyDescent="0.2">
      <c r="C964" s="41"/>
    </row>
    <row r="965" spans="3:3" x14ac:dyDescent="0.2">
      <c r="C965" s="41"/>
    </row>
    <row r="966" spans="3:3" x14ac:dyDescent="0.2">
      <c r="C966" s="41"/>
    </row>
    <row r="967" spans="3:3" x14ac:dyDescent="0.2">
      <c r="C967" s="41"/>
    </row>
    <row r="968" spans="3:3" x14ac:dyDescent="0.2">
      <c r="C968" s="41"/>
    </row>
    <row r="969" spans="3:3" x14ac:dyDescent="0.2">
      <c r="C969" s="41"/>
    </row>
    <row r="970" spans="3:3" x14ac:dyDescent="0.2">
      <c r="C970" s="41"/>
    </row>
    <row r="971" spans="3:3" x14ac:dyDescent="0.2">
      <c r="C971" s="41"/>
    </row>
    <row r="972" spans="3:3" x14ac:dyDescent="0.2">
      <c r="C972" s="41"/>
    </row>
    <row r="973" spans="3:3" x14ac:dyDescent="0.2">
      <c r="C973" s="41"/>
    </row>
    <row r="974" spans="3:3" x14ac:dyDescent="0.2">
      <c r="C974" s="41"/>
    </row>
    <row r="975" spans="3:3" x14ac:dyDescent="0.2">
      <c r="C975" s="41"/>
    </row>
    <row r="976" spans="3:3" x14ac:dyDescent="0.2">
      <c r="C976" s="41"/>
    </row>
    <row r="977" spans="3:3" x14ac:dyDescent="0.2">
      <c r="C977" s="41"/>
    </row>
    <row r="978" spans="3:3" x14ac:dyDescent="0.2">
      <c r="C978" s="41"/>
    </row>
    <row r="979" spans="3:3" x14ac:dyDescent="0.2">
      <c r="C979" s="41"/>
    </row>
    <row r="980" spans="3:3" x14ac:dyDescent="0.2">
      <c r="C980" s="41"/>
    </row>
    <row r="981" spans="3:3" x14ac:dyDescent="0.2">
      <c r="C981" s="41"/>
    </row>
    <row r="982" spans="3:3" x14ac:dyDescent="0.2">
      <c r="C982" s="41"/>
    </row>
    <row r="983" spans="3:3" x14ac:dyDescent="0.2">
      <c r="C983" s="41"/>
    </row>
    <row r="984" spans="3:3" x14ac:dyDescent="0.2">
      <c r="C984" s="41"/>
    </row>
    <row r="985" spans="3:3" x14ac:dyDescent="0.2">
      <c r="C985" s="41"/>
    </row>
    <row r="986" spans="3:3" x14ac:dyDescent="0.2">
      <c r="C986" s="41"/>
    </row>
    <row r="987" spans="3:3" x14ac:dyDescent="0.2">
      <c r="C987" s="41"/>
    </row>
    <row r="988" spans="3:3" x14ac:dyDescent="0.2">
      <c r="C988" s="41"/>
    </row>
    <row r="989" spans="3:3" x14ac:dyDescent="0.2">
      <c r="C989" s="41"/>
    </row>
    <row r="990" spans="3:3" x14ac:dyDescent="0.2">
      <c r="C990" s="41"/>
    </row>
    <row r="991" spans="3:3" x14ac:dyDescent="0.2">
      <c r="C991" s="41"/>
    </row>
    <row r="992" spans="3:3" x14ac:dyDescent="0.2">
      <c r="C992" s="41"/>
    </row>
    <row r="993" spans="3:3" x14ac:dyDescent="0.2">
      <c r="C993" s="41"/>
    </row>
    <row r="994" spans="3:3" x14ac:dyDescent="0.2">
      <c r="C994" s="41"/>
    </row>
    <row r="995" spans="3:3" x14ac:dyDescent="0.2">
      <c r="C995" s="41"/>
    </row>
    <row r="996" spans="3:3" x14ac:dyDescent="0.2">
      <c r="C996" s="41"/>
    </row>
    <row r="997" spans="3:3" x14ac:dyDescent="0.2">
      <c r="C997" s="41"/>
    </row>
    <row r="998" spans="3:3" x14ac:dyDescent="0.2">
      <c r="C998" s="41"/>
    </row>
    <row r="999" spans="3:3" x14ac:dyDescent="0.2">
      <c r="C999" s="41"/>
    </row>
    <row r="1000" spans="3:3" x14ac:dyDescent="0.2">
      <c r="C1000" s="41"/>
    </row>
    <row r="1001" spans="3:3" x14ac:dyDescent="0.2">
      <c r="C1001" s="41"/>
    </row>
    <row r="1002" spans="3:3" x14ac:dyDescent="0.2">
      <c r="C1002" s="41"/>
    </row>
    <row r="1003" spans="3:3" x14ac:dyDescent="0.2">
      <c r="C1003" s="41"/>
    </row>
    <row r="1004" spans="3:3" x14ac:dyDescent="0.2">
      <c r="C1004" s="41"/>
    </row>
    <row r="1005" spans="3:3" x14ac:dyDescent="0.2">
      <c r="C1005" s="41"/>
    </row>
    <row r="1006" spans="3:3" x14ac:dyDescent="0.2">
      <c r="C1006" s="41"/>
    </row>
    <row r="1007" spans="3:3" x14ac:dyDescent="0.2">
      <c r="C1007" s="41"/>
    </row>
    <row r="1008" spans="3:3" x14ac:dyDescent="0.2">
      <c r="C1008" s="41"/>
    </row>
    <row r="1009" spans="3:3" x14ac:dyDescent="0.2">
      <c r="C1009" s="41"/>
    </row>
    <row r="1010" spans="3:3" x14ac:dyDescent="0.2">
      <c r="C1010" s="41"/>
    </row>
    <row r="1011" spans="3:3" x14ac:dyDescent="0.2">
      <c r="C1011" s="41"/>
    </row>
    <row r="1012" spans="3:3" x14ac:dyDescent="0.2">
      <c r="C1012" s="41"/>
    </row>
    <row r="1013" spans="3:3" x14ac:dyDescent="0.2">
      <c r="C1013" s="41"/>
    </row>
    <row r="1014" spans="3:3" x14ac:dyDescent="0.2">
      <c r="C1014" s="41"/>
    </row>
    <row r="1015" spans="3:3" x14ac:dyDescent="0.2">
      <c r="C1015" s="41"/>
    </row>
    <row r="1016" spans="3:3" x14ac:dyDescent="0.2">
      <c r="C1016" s="41"/>
    </row>
    <row r="1017" spans="3:3" x14ac:dyDescent="0.2">
      <c r="C1017" s="41"/>
    </row>
    <row r="1018" spans="3:3" x14ac:dyDescent="0.2">
      <c r="C1018" s="41"/>
    </row>
    <row r="1019" spans="3:3" x14ac:dyDescent="0.2">
      <c r="C1019" s="41"/>
    </row>
    <row r="1020" spans="3:3" x14ac:dyDescent="0.2">
      <c r="C1020" s="41"/>
    </row>
    <row r="1021" spans="3:3" x14ac:dyDescent="0.2">
      <c r="C1021" s="41"/>
    </row>
    <row r="1022" spans="3:3" x14ac:dyDescent="0.2">
      <c r="C1022" s="41"/>
    </row>
    <row r="1023" spans="3:3" x14ac:dyDescent="0.2">
      <c r="C1023" s="41"/>
    </row>
    <row r="1024" spans="3:3" x14ac:dyDescent="0.2">
      <c r="C1024" s="41"/>
    </row>
    <row r="1025" spans="3:3" x14ac:dyDescent="0.2">
      <c r="C1025" s="41"/>
    </row>
    <row r="1026" spans="3:3" x14ac:dyDescent="0.2">
      <c r="C1026" s="41"/>
    </row>
    <row r="1027" spans="3:3" x14ac:dyDescent="0.2">
      <c r="C1027" s="41"/>
    </row>
    <row r="1028" spans="3:3" x14ac:dyDescent="0.2">
      <c r="C1028" s="41"/>
    </row>
    <row r="1029" spans="3:3" x14ac:dyDescent="0.2">
      <c r="C1029" s="41"/>
    </row>
    <row r="1030" spans="3:3" x14ac:dyDescent="0.2">
      <c r="C1030" s="41"/>
    </row>
    <row r="1031" spans="3:3" x14ac:dyDescent="0.2">
      <c r="C1031" s="41"/>
    </row>
    <row r="1032" spans="3:3" x14ac:dyDescent="0.2">
      <c r="C1032" s="41"/>
    </row>
    <row r="1033" spans="3:3" x14ac:dyDescent="0.2">
      <c r="C1033" s="41"/>
    </row>
    <row r="1034" spans="3:3" x14ac:dyDescent="0.2">
      <c r="C1034" s="41"/>
    </row>
    <row r="1035" spans="3:3" x14ac:dyDescent="0.2">
      <c r="C1035" s="41"/>
    </row>
    <row r="1036" spans="3:3" x14ac:dyDescent="0.2">
      <c r="C1036" s="41"/>
    </row>
    <row r="1037" spans="3:3" x14ac:dyDescent="0.2">
      <c r="C1037" s="41"/>
    </row>
    <row r="1038" spans="3:3" x14ac:dyDescent="0.2">
      <c r="C1038" s="41"/>
    </row>
    <row r="1039" spans="3:3" x14ac:dyDescent="0.2">
      <c r="C1039" s="41"/>
    </row>
    <row r="1040" spans="3:3" x14ac:dyDescent="0.2">
      <c r="C1040" s="41"/>
    </row>
    <row r="1041" spans="3:3" x14ac:dyDescent="0.2">
      <c r="C1041" s="41"/>
    </row>
    <row r="1042" spans="3:3" x14ac:dyDescent="0.2">
      <c r="C1042" s="41"/>
    </row>
    <row r="1043" spans="3:3" x14ac:dyDescent="0.2">
      <c r="C1043" s="41"/>
    </row>
    <row r="1044" spans="3:3" x14ac:dyDescent="0.2">
      <c r="C1044" s="41"/>
    </row>
    <row r="1045" spans="3:3" x14ac:dyDescent="0.2">
      <c r="C1045" s="41"/>
    </row>
    <row r="1046" spans="3:3" x14ac:dyDescent="0.2">
      <c r="C1046" s="41"/>
    </row>
    <row r="1047" spans="3:3" x14ac:dyDescent="0.2">
      <c r="C1047" s="41"/>
    </row>
    <row r="1048" spans="3:3" x14ac:dyDescent="0.2">
      <c r="C1048" s="41"/>
    </row>
    <row r="1049" spans="3:3" x14ac:dyDescent="0.2">
      <c r="C1049" s="41"/>
    </row>
    <row r="1050" spans="3:3" x14ac:dyDescent="0.2">
      <c r="C1050" s="41"/>
    </row>
    <row r="1051" spans="3:3" x14ac:dyDescent="0.2">
      <c r="C1051" s="41"/>
    </row>
    <row r="1052" spans="3:3" x14ac:dyDescent="0.2">
      <c r="C1052" s="41"/>
    </row>
    <row r="1053" spans="3:3" x14ac:dyDescent="0.2">
      <c r="C1053" s="41"/>
    </row>
    <row r="1054" spans="3:3" x14ac:dyDescent="0.2">
      <c r="C1054" s="41"/>
    </row>
    <row r="1055" spans="3:3" x14ac:dyDescent="0.2">
      <c r="C1055" s="41"/>
    </row>
    <row r="1056" spans="3:3" x14ac:dyDescent="0.2">
      <c r="C1056" s="41"/>
    </row>
    <row r="1057" spans="3:3" x14ac:dyDescent="0.2">
      <c r="C1057" s="41"/>
    </row>
    <row r="1058" spans="3:3" x14ac:dyDescent="0.2">
      <c r="C1058" s="41"/>
    </row>
    <row r="1059" spans="3:3" x14ac:dyDescent="0.2">
      <c r="C1059" s="41"/>
    </row>
    <row r="1060" spans="3:3" x14ac:dyDescent="0.2">
      <c r="C1060" s="41"/>
    </row>
    <row r="1061" spans="3:3" x14ac:dyDescent="0.2">
      <c r="C1061" s="41"/>
    </row>
    <row r="1062" spans="3:3" x14ac:dyDescent="0.2">
      <c r="C1062" s="41"/>
    </row>
    <row r="1063" spans="3:3" x14ac:dyDescent="0.2">
      <c r="C1063" s="41"/>
    </row>
    <row r="1064" spans="3:3" x14ac:dyDescent="0.2">
      <c r="C1064" s="41"/>
    </row>
    <row r="1065" spans="3:3" x14ac:dyDescent="0.2">
      <c r="C1065" s="41"/>
    </row>
    <row r="1066" spans="3:3" x14ac:dyDescent="0.2">
      <c r="C1066" s="41"/>
    </row>
    <row r="1067" spans="3:3" x14ac:dyDescent="0.2">
      <c r="C1067" s="41"/>
    </row>
    <row r="1068" spans="3:3" x14ac:dyDescent="0.2">
      <c r="C1068" s="41"/>
    </row>
    <row r="1069" spans="3:3" x14ac:dyDescent="0.2">
      <c r="C1069" s="41"/>
    </row>
    <row r="1070" spans="3:3" x14ac:dyDescent="0.2">
      <c r="C1070" s="41"/>
    </row>
    <row r="1071" spans="3:3" x14ac:dyDescent="0.2">
      <c r="C1071" s="41"/>
    </row>
    <row r="1072" spans="3:3" x14ac:dyDescent="0.2">
      <c r="C1072" s="41"/>
    </row>
    <row r="1073" spans="3:3" x14ac:dyDescent="0.2">
      <c r="C1073" s="41"/>
    </row>
    <row r="1074" spans="3:3" x14ac:dyDescent="0.2">
      <c r="C1074" s="41"/>
    </row>
    <row r="1075" spans="3:3" x14ac:dyDescent="0.2">
      <c r="C1075" s="41"/>
    </row>
    <row r="1076" spans="3:3" x14ac:dyDescent="0.2">
      <c r="C1076" s="41"/>
    </row>
    <row r="1077" spans="3:3" x14ac:dyDescent="0.2">
      <c r="C1077" s="41"/>
    </row>
    <row r="1078" spans="3:3" x14ac:dyDescent="0.2">
      <c r="C1078" s="41"/>
    </row>
    <row r="1079" spans="3:3" x14ac:dyDescent="0.2">
      <c r="C1079" s="41"/>
    </row>
    <row r="1080" spans="3:3" x14ac:dyDescent="0.2">
      <c r="C1080" s="41"/>
    </row>
    <row r="1081" spans="3:3" x14ac:dyDescent="0.2">
      <c r="C1081" s="41"/>
    </row>
    <row r="1082" spans="3:3" x14ac:dyDescent="0.2">
      <c r="C1082" s="41"/>
    </row>
    <row r="1083" spans="3:3" x14ac:dyDescent="0.2">
      <c r="C1083" s="41"/>
    </row>
    <row r="1084" spans="3:3" x14ac:dyDescent="0.2">
      <c r="C1084" s="41"/>
    </row>
    <row r="1085" spans="3:3" x14ac:dyDescent="0.2">
      <c r="C1085" s="41"/>
    </row>
    <row r="1086" spans="3:3" x14ac:dyDescent="0.2">
      <c r="C1086" s="41"/>
    </row>
    <row r="1087" spans="3:3" x14ac:dyDescent="0.2">
      <c r="C1087" s="41"/>
    </row>
    <row r="1088" spans="3:3" x14ac:dyDescent="0.2">
      <c r="C1088" s="41"/>
    </row>
    <row r="1089" spans="3:3" x14ac:dyDescent="0.2">
      <c r="C1089" s="41"/>
    </row>
    <row r="1090" spans="3:3" x14ac:dyDescent="0.2">
      <c r="C1090" s="41"/>
    </row>
    <row r="1091" spans="3:3" x14ac:dyDescent="0.2">
      <c r="C1091" s="41"/>
    </row>
    <row r="1092" spans="3:3" x14ac:dyDescent="0.2">
      <c r="C1092" s="41"/>
    </row>
    <row r="1093" spans="3:3" x14ac:dyDescent="0.2">
      <c r="C1093" s="41"/>
    </row>
    <row r="1094" spans="3:3" x14ac:dyDescent="0.2">
      <c r="C1094" s="41"/>
    </row>
    <row r="1095" spans="3:3" x14ac:dyDescent="0.2">
      <c r="C1095" s="41"/>
    </row>
    <row r="1096" spans="3:3" x14ac:dyDescent="0.2">
      <c r="C1096" s="41"/>
    </row>
    <row r="1097" spans="3:3" x14ac:dyDescent="0.2">
      <c r="C1097" s="41"/>
    </row>
    <row r="1098" spans="3:3" x14ac:dyDescent="0.2">
      <c r="C1098" s="41"/>
    </row>
    <row r="1099" spans="3:3" x14ac:dyDescent="0.2">
      <c r="C1099" s="41"/>
    </row>
    <row r="1100" spans="3:3" x14ac:dyDescent="0.2">
      <c r="C1100" s="41"/>
    </row>
    <row r="1101" spans="3:3" x14ac:dyDescent="0.2">
      <c r="C1101" s="41"/>
    </row>
    <row r="1102" spans="3:3" x14ac:dyDescent="0.2">
      <c r="C1102" s="41"/>
    </row>
    <row r="1103" spans="3:3" x14ac:dyDescent="0.2">
      <c r="C1103" s="41"/>
    </row>
    <row r="1104" spans="3:3" x14ac:dyDescent="0.2">
      <c r="C1104" s="41"/>
    </row>
    <row r="1105" spans="3:3" x14ac:dyDescent="0.2">
      <c r="C1105" s="41"/>
    </row>
    <row r="1106" spans="3:3" x14ac:dyDescent="0.2">
      <c r="C1106" s="41"/>
    </row>
    <row r="1107" spans="3:3" x14ac:dyDescent="0.2">
      <c r="C1107" s="41"/>
    </row>
    <row r="1108" spans="3:3" x14ac:dyDescent="0.2">
      <c r="C1108" s="41"/>
    </row>
    <row r="1109" spans="3:3" x14ac:dyDescent="0.2">
      <c r="C1109" s="41"/>
    </row>
    <row r="1110" spans="3:3" x14ac:dyDescent="0.2">
      <c r="C1110" s="41"/>
    </row>
    <row r="1111" spans="3:3" x14ac:dyDescent="0.2">
      <c r="C1111" s="41"/>
    </row>
    <row r="1112" spans="3:3" x14ac:dyDescent="0.2">
      <c r="C1112" s="41"/>
    </row>
    <row r="1113" spans="3:3" x14ac:dyDescent="0.2">
      <c r="C1113" s="41"/>
    </row>
    <row r="1114" spans="3:3" x14ac:dyDescent="0.2">
      <c r="C1114" s="41"/>
    </row>
    <row r="1115" spans="3:3" x14ac:dyDescent="0.2">
      <c r="C1115" s="41"/>
    </row>
    <row r="1116" spans="3:3" x14ac:dyDescent="0.2">
      <c r="C1116" s="41"/>
    </row>
    <row r="1117" spans="3:3" x14ac:dyDescent="0.2">
      <c r="C1117" s="41"/>
    </row>
    <row r="1118" spans="3:3" x14ac:dyDescent="0.2">
      <c r="C1118" s="41"/>
    </row>
    <row r="1119" spans="3:3" x14ac:dyDescent="0.2">
      <c r="C1119" s="41"/>
    </row>
    <row r="1120" spans="3:3" x14ac:dyDescent="0.2">
      <c r="C1120" s="41"/>
    </row>
    <row r="1121" spans="3:3" x14ac:dyDescent="0.2">
      <c r="C1121" s="41"/>
    </row>
    <row r="1122" spans="3:3" x14ac:dyDescent="0.2">
      <c r="C1122" s="41"/>
    </row>
    <row r="1123" spans="3:3" x14ac:dyDescent="0.2">
      <c r="C1123" s="41"/>
    </row>
    <row r="1124" spans="3:3" x14ac:dyDescent="0.2">
      <c r="C1124" s="41"/>
    </row>
    <row r="1125" spans="3:3" x14ac:dyDescent="0.2">
      <c r="C1125" s="41"/>
    </row>
    <row r="1126" spans="3:3" x14ac:dyDescent="0.2">
      <c r="C1126" s="41"/>
    </row>
    <row r="1127" spans="3:3" x14ac:dyDescent="0.2">
      <c r="C1127" s="41"/>
    </row>
    <row r="1128" spans="3:3" x14ac:dyDescent="0.2">
      <c r="C1128" s="41"/>
    </row>
    <row r="1129" spans="3:3" x14ac:dyDescent="0.2">
      <c r="C1129" s="41"/>
    </row>
    <row r="1130" spans="3:3" x14ac:dyDescent="0.2">
      <c r="C1130" s="41"/>
    </row>
    <row r="1131" spans="3:3" x14ac:dyDescent="0.2">
      <c r="C1131" s="41"/>
    </row>
    <row r="1132" spans="3:3" x14ac:dyDescent="0.2">
      <c r="C1132" s="41"/>
    </row>
    <row r="1133" spans="3:3" x14ac:dyDescent="0.2">
      <c r="C1133" s="41"/>
    </row>
    <row r="1134" spans="3:3" x14ac:dyDescent="0.2">
      <c r="C1134" s="41"/>
    </row>
    <row r="1135" spans="3:3" x14ac:dyDescent="0.2">
      <c r="C1135" s="41"/>
    </row>
    <row r="1136" spans="3:3" x14ac:dyDescent="0.2">
      <c r="C1136" s="41"/>
    </row>
    <row r="1137" spans="3:3" x14ac:dyDescent="0.2">
      <c r="C1137" s="41"/>
    </row>
    <row r="1138" spans="3:3" x14ac:dyDescent="0.2">
      <c r="C1138" s="41"/>
    </row>
    <row r="1139" spans="3:3" x14ac:dyDescent="0.2">
      <c r="C1139" s="41"/>
    </row>
    <row r="1140" spans="3:3" x14ac:dyDescent="0.2">
      <c r="C1140" s="41"/>
    </row>
    <row r="1141" spans="3:3" x14ac:dyDescent="0.2">
      <c r="C1141" s="41"/>
    </row>
    <row r="1142" spans="3:3" x14ac:dyDescent="0.2">
      <c r="C1142" s="41"/>
    </row>
    <row r="1143" spans="3:3" x14ac:dyDescent="0.2">
      <c r="C1143" s="41"/>
    </row>
    <row r="1144" spans="3:3" x14ac:dyDescent="0.2">
      <c r="C1144" s="41"/>
    </row>
    <row r="1145" spans="3:3" x14ac:dyDescent="0.2">
      <c r="C1145" s="41"/>
    </row>
    <row r="1146" spans="3:3" x14ac:dyDescent="0.2">
      <c r="C1146" s="41"/>
    </row>
    <row r="1147" spans="3:3" x14ac:dyDescent="0.2">
      <c r="C1147" s="41"/>
    </row>
    <row r="1148" spans="3:3" x14ac:dyDescent="0.2">
      <c r="C1148" s="41"/>
    </row>
    <row r="1149" spans="3:3" x14ac:dyDescent="0.2">
      <c r="C1149" s="41"/>
    </row>
    <row r="1150" spans="3:3" x14ac:dyDescent="0.2">
      <c r="C1150" s="41"/>
    </row>
    <row r="1151" spans="3:3" x14ac:dyDescent="0.2">
      <c r="C1151" s="41"/>
    </row>
    <row r="1152" spans="3:3" x14ac:dyDescent="0.2">
      <c r="C1152" s="41"/>
    </row>
    <row r="1153" spans="3:3" x14ac:dyDescent="0.2">
      <c r="C1153" s="41"/>
    </row>
    <row r="1154" spans="3:3" x14ac:dyDescent="0.2">
      <c r="C1154" s="41"/>
    </row>
    <row r="1155" spans="3:3" x14ac:dyDescent="0.2">
      <c r="C1155" s="41"/>
    </row>
    <row r="1156" spans="3:3" x14ac:dyDescent="0.2">
      <c r="C1156" s="41"/>
    </row>
    <row r="1157" spans="3:3" x14ac:dyDescent="0.2">
      <c r="C1157" s="41"/>
    </row>
    <row r="1158" spans="3:3" x14ac:dyDescent="0.2">
      <c r="C1158" s="41"/>
    </row>
    <row r="1159" spans="3:3" x14ac:dyDescent="0.2">
      <c r="C1159" s="41"/>
    </row>
    <row r="1160" spans="3:3" x14ac:dyDescent="0.2">
      <c r="C1160" s="41"/>
    </row>
    <row r="1161" spans="3:3" x14ac:dyDescent="0.2">
      <c r="C1161" s="41"/>
    </row>
    <row r="1162" spans="3:3" x14ac:dyDescent="0.2">
      <c r="C1162" s="41"/>
    </row>
    <row r="1163" spans="3:3" x14ac:dyDescent="0.2">
      <c r="C1163" s="41"/>
    </row>
    <row r="1164" spans="3:3" x14ac:dyDescent="0.2">
      <c r="C1164" s="41"/>
    </row>
    <row r="1165" spans="3:3" x14ac:dyDescent="0.2">
      <c r="C1165" s="41"/>
    </row>
    <row r="1166" spans="3:3" x14ac:dyDescent="0.2">
      <c r="C1166" s="41"/>
    </row>
    <row r="1167" spans="3:3" x14ac:dyDescent="0.2">
      <c r="C1167" s="41"/>
    </row>
    <row r="1168" spans="3:3" x14ac:dyDescent="0.2">
      <c r="C1168" s="41"/>
    </row>
    <row r="1169" spans="3:3" x14ac:dyDescent="0.2">
      <c r="C1169" s="41"/>
    </row>
    <row r="1170" spans="3:3" x14ac:dyDescent="0.2">
      <c r="C1170" s="41"/>
    </row>
    <row r="1171" spans="3:3" x14ac:dyDescent="0.2">
      <c r="C1171" s="41"/>
    </row>
    <row r="1172" spans="3:3" x14ac:dyDescent="0.2">
      <c r="C1172" s="41"/>
    </row>
    <row r="1173" spans="3:3" x14ac:dyDescent="0.2">
      <c r="C1173" s="41"/>
    </row>
    <row r="1174" spans="3:3" x14ac:dyDescent="0.2">
      <c r="C1174" s="41"/>
    </row>
    <row r="1175" spans="3:3" x14ac:dyDescent="0.2">
      <c r="C1175" s="41"/>
    </row>
    <row r="1176" spans="3:3" x14ac:dyDescent="0.2">
      <c r="C1176" s="41"/>
    </row>
    <row r="1177" spans="3:3" x14ac:dyDescent="0.2">
      <c r="C1177" s="41"/>
    </row>
    <row r="1178" spans="3:3" x14ac:dyDescent="0.2">
      <c r="C1178" s="41"/>
    </row>
    <row r="1179" spans="3:3" x14ac:dyDescent="0.2">
      <c r="C1179" s="41"/>
    </row>
    <row r="1180" spans="3:3" x14ac:dyDescent="0.2">
      <c r="C1180" s="41"/>
    </row>
    <row r="1181" spans="3:3" x14ac:dyDescent="0.2">
      <c r="C1181" s="41"/>
    </row>
    <row r="1182" spans="3:3" x14ac:dyDescent="0.2">
      <c r="C1182" s="41"/>
    </row>
    <row r="1183" spans="3:3" x14ac:dyDescent="0.2">
      <c r="C1183" s="41"/>
    </row>
    <row r="1184" spans="3:3" x14ac:dyDescent="0.2">
      <c r="C1184" s="41"/>
    </row>
    <row r="1185" spans="3:3" x14ac:dyDescent="0.2">
      <c r="C1185" s="41"/>
    </row>
    <row r="1186" spans="3:3" x14ac:dyDescent="0.2">
      <c r="C1186" s="41"/>
    </row>
    <row r="1187" spans="3:3" x14ac:dyDescent="0.2">
      <c r="C1187" s="41"/>
    </row>
    <row r="1188" spans="3:3" x14ac:dyDescent="0.2">
      <c r="C1188" s="41"/>
    </row>
    <row r="1189" spans="3:3" x14ac:dyDescent="0.2">
      <c r="C1189" s="41"/>
    </row>
    <row r="1190" spans="3:3" x14ac:dyDescent="0.2">
      <c r="C1190" s="41"/>
    </row>
    <row r="1191" spans="3:3" x14ac:dyDescent="0.2">
      <c r="C1191" s="41"/>
    </row>
    <row r="1192" spans="3:3" x14ac:dyDescent="0.2">
      <c r="C1192" s="41"/>
    </row>
    <row r="1193" spans="3:3" x14ac:dyDescent="0.2">
      <c r="C1193" s="41"/>
    </row>
    <row r="1194" spans="3:3" x14ac:dyDescent="0.2">
      <c r="C1194" s="41"/>
    </row>
    <row r="1195" spans="3:3" x14ac:dyDescent="0.2">
      <c r="C1195" s="41"/>
    </row>
    <row r="1196" spans="3:3" x14ac:dyDescent="0.2">
      <c r="C1196" s="41"/>
    </row>
    <row r="1197" spans="3:3" x14ac:dyDescent="0.2">
      <c r="C1197" s="41"/>
    </row>
    <row r="1198" spans="3:3" x14ac:dyDescent="0.2">
      <c r="C1198" s="41"/>
    </row>
    <row r="1199" spans="3:3" x14ac:dyDescent="0.2">
      <c r="C1199" s="41"/>
    </row>
    <row r="1200" spans="3:3" x14ac:dyDescent="0.2">
      <c r="C1200" s="41"/>
    </row>
    <row r="1201" spans="3:3" x14ac:dyDescent="0.2">
      <c r="C1201" s="41"/>
    </row>
    <row r="1202" spans="3:3" x14ac:dyDescent="0.2">
      <c r="C1202" s="41"/>
    </row>
    <row r="1203" spans="3:3" x14ac:dyDescent="0.2">
      <c r="C1203" s="41"/>
    </row>
    <row r="1204" spans="3:3" x14ac:dyDescent="0.2">
      <c r="C1204" s="41"/>
    </row>
    <row r="1205" spans="3:3" x14ac:dyDescent="0.2">
      <c r="C1205" s="41"/>
    </row>
    <row r="1206" spans="3:3" x14ac:dyDescent="0.2">
      <c r="C1206" s="41"/>
    </row>
    <row r="1207" spans="3:3" x14ac:dyDescent="0.2">
      <c r="C1207" s="41"/>
    </row>
    <row r="1208" spans="3:3" x14ac:dyDescent="0.2">
      <c r="C1208" s="41"/>
    </row>
    <row r="1209" spans="3:3" x14ac:dyDescent="0.2">
      <c r="C1209" s="41"/>
    </row>
    <row r="1210" spans="3:3" x14ac:dyDescent="0.2">
      <c r="C1210" s="41"/>
    </row>
    <row r="1211" spans="3:3" x14ac:dyDescent="0.2">
      <c r="C1211" s="41"/>
    </row>
    <row r="1212" spans="3:3" x14ac:dyDescent="0.2">
      <c r="C1212" s="41"/>
    </row>
    <row r="1213" spans="3:3" x14ac:dyDescent="0.2">
      <c r="C1213" s="41"/>
    </row>
    <row r="1214" spans="3:3" x14ac:dyDescent="0.2">
      <c r="C1214" s="41"/>
    </row>
    <row r="1215" spans="3:3" x14ac:dyDescent="0.2">
      <c r="C1215" s="41"/>
    </row>
    <row r="1216" spans="3:3" x14ac:dyDescent="0.2">
      <c r="C1216" s="41"/>
    </row>
    <row r="1217" spans="3:3" x14ac:dyDescent="0.2">
      <c r="C1217" s="41"/>
    </row>
    <row r="1218" spans="3:3" x14ac:dyDescent="0.2">
      <c r="C1218" s="41"/>
    </row>
    <row r="1219" spans="3:3" x14ac:dyDescent="0.2">
      <c r="C1219" s="41"/>
    </row>
    <row r="1220" spans="3:3" x14ac:dyDescent="0.2">
      <c r="C1220" s="41"/>
    </row>
    <row r="1221" spans="3:3" x14ac:dyDescent="0.2">
      <c r="C1221" s="41"/>
    </row>
    <row r="1222" spans="3:3" x14ac:dyDescent="0.2">
      <c r="C1222" s="41"/>
    </row>
    <row r="1223" spans="3:3" x14ac:dyDescent="0.2">
      <c r="C1223" s="41"/>
    </row>
    <row r="1224" spans="3:3" x14ac:dyDescent="0.2">
      <c r="C1224" s="41"/>
    </row>
    <row r="1225" spans="3:3" x14ac:dyDescent="0.2">
      <c r="C1225" s="41"/>
    </row>
    <row r="1226" spans="3:3" x14ac:dyDescent="0.2">
      <c r="C1226" s="41"/>
    </row>
    <row r="1227" spans="3:3" x14ac:dyDescent="0.2">
      <c r="C1227" s="41"/>
    </row>
    <row r="1228" spans="3:3" x14ac:dyDescent="0.2">
      <c r="C1228" s="41"/>
    </row>
    <row r="1229" spans="3:3" x14ac:dyDescent="0.2">
      <c r="C1229" s="41"/>
    </row>
    <row r="1230" spans="3:3" x14ac:dyDescent="0.2">
      <c r="C1230" s="41"/>
    </row>
    <row r="1231" spans="3:3" x14ac:dyDescent="0.2">
      <c r="C1231" s="41"/>
    </row>
    <row r="1232" spans="3:3" x14ac:dyDescent="0.2">
      <c r="C1232" s="41"/>
    </row>
    <row r="1233" spans="3:3" x14ac:dyDescent="0.2">
      <c r="C1233" s="41"/>
    </row>
    <row r="1234" spans="3:3" x14ac:dyDescent="0.2">
      <c r="C1234" s="41"/>
    </row>
    <row r="1235" spans="3:3" x14ac:dyDescent="0.2">
      <c r="C1235" s="41"/>
    </row>
    <row r="1236" spans="3:3" x14ac:dyDescent="0.2">
      <c r="C1236" s="41"/>
    </row>
    <row r="1237" spans="3:3" x14ac:dyDescent="0.2">
      <c r="C1237" s="41"/>
    </row>
    <row r="1238" spans="3:3" x14ac:dyDescent="0.2">
      <c r="C1238" s="41"/>
    </row>
    <row r="1239" spans="3:3" x14ac:dyDescent="0.2">
      <c r="C1239" s="41"/>
    </row>
    <row r="1240" spans="3:3" x14ac:dyDescent="0.2">
      <c r="C1240" s="41"/>
    </row>
    <row r="1241" spans="3:3" x14ac:dyDescent="0.2">
      <c r="C1241" s="41"/>
    </row>
    <row r="1242" spans="3:3" x14ac:dyDescent="0.2">
      <c r="C1242" s="41"/>
    </row>
    <row r="1243" spans="3:3" x14ac:dyDescent="0.2">
      <c r="C1243" s="41"/>
    </row>
    <row r="1244" spans="3:3" x14ac:dyDescent="0.2">
      <c r="C1244" s="41"/>
    </row>
    <row r="1245" spans="3:3" x14ac:dyDescent="0.2">
      <c r="C1245" s="41"/>
    </row>
    <row r="1246" spans="3:3" x14ac:dyDescent="0.2">
      <c r="C1246" s="41"/>
    </row>
    <row r="1247" spans="3:3" x14ac:dyDescent="0.2">
      <c r="C1247" s="41"/>
    </row>
    <row r="1248" spans="3:3" x14ac:dyDescent="0.2">
      <c r="C1248" s="41"/>
    </row>
    <row r="1249" spans="3:3" x14ac:dyDescent="0.2">
      <c r="C1249" s="41"/>
    </row>
    <row r="1250" spans="3:3" x14ac:dyDescent="0.2">
      <c r="C1250" s="41"/>
    </row>
    <row r="1251" spans="3:3" x14ac:dyDescent="0.2">
      <c r="C1251" s="41"/>
    </row>
    <row r="1252" spans="3:3" x14ac:dyDescent="0.2">
      <c r="C1252" s="41"/>
    </row>
    <row r="1253" spans="3:3" x14ac:dyDescent="0.2">
      <c r="C1253" s="41"/>
    </row>
    <row r="1254" spans="3:3" x14ac:dyDescent="0.2">
      <c r="C1254" s="41"/>
    </row>
    <row r="1255" spans="3:3" x14ac:dyDescent="0.2">
      <c r="C1255" s="41"/>
    </row>
    <row r="1256" spans="3:3" x14ac:dyDescent="0.2">
      <c r="C1256" s="41"/>
    </row>
    <row r="1257" spans="3:3" x14ac:dyDescent="0.2">
      <c r="C1257" s="41"/>
    </row>
    <row r="1258" spans="3:3" x14ac:dyDescent="0.2">
      <c r="C1258" s="41"/>
    </row>
    <row r="1259" spans="3:3" x14ac:dyDescent="0.2">
      <c r="C1259" s="41"/>
    </row>
    <row r="1260" spans="3:3" x14ac:dyDescent="0.2">
      <c r="C1260" s="41"/>
    </row>
    <row r="1261" spans="3:3" x14ac:dyDescent="0.2">
      <c r="C1261" s="41"/>
    </row>
    <row r="1262" spans="3:3" x14ac:dyDescent="0.2">
      <c r="C1262" s="41"/>
    </row>
    <row r="1263" spans="3:3" x14ac:dyDescent="0.2">
      <c r="C1263" s="41"/>
    </row>
    <row r="1264" spans="3:3" x14ac:dyDescent="0.2">
      <c r="C1264" s="41"/>
    </row>
    <row r="1265" spans="3:3" x14ac:dyDescent="0.2">
      <c r="C1265" s="41"/>
    </row>
    <row r="1266" spans="3:3" x14ac:dyDescent="0.2">
      <c r="C1266" s="41"/>
    </row>
    <row r="1267" spans="3:3" x14ac:dyDescent="0.2">
      <c r="C1267" s="41"/>
    </row>
    <row r="1268" spans="3:3" x14ac:dyDescent="0.2">
      <c r="C1268" s="41"/>
    </row>
    <row r="1269" spans="3:3" x14ac:dyDescent="0.2">
      <c r="C1269" s="41"/>
    </row>
    <row r="1270" spans="3:3" x14ac:dyDescent="0.2">
      <c r="C1270" s="41"/>
    </row>
    <row r="1271" spans="3:3" x14ac:dyDescent="0.2">
      <c r="C1271" s="41"/>
    </row>
    <row r="1272" spans="3:3" x14ac:dyDescent="0.2">
      <c r="C1272" s="41"/>
    </row>
    <row r="1273" spans="3:3" x14ac:dyDescent="0.2">
      <c r="C1273" s="41"/>
    </row>
    <row r="1274" spans="3:3" x14ac:dyDescent="0.2">
      <c r="C1274" s="41"/>
    </row>
    <row r="1275" spans="3:3" x14ac:dyDescent="0.2">
      <c r="C1275" s="41"/>
    </row>
    <row r="1276" spans="3:3" x14ac:dyDescent="0.2">
      <c r="C1276" s="41"/>
    </row>
    <row r="1277" spans="3:3" x14ac:dyDescent="0.2">
      <c r="C1277" s="41"/>
    </row>
    <row r="1278" spans="3:3" x14ac:dyDescent="0.2">
      <c r="C1278" s="41"/>
    </row>
    <row r="1279" spans="3:3" x14ac:dyDescent="0.2">
      <c r="C1279" s="41"/>
    </row>
    <row r="1280" spans="3:3" x14ac:dyDescent="0.2">
      <c r="C1280" s="41"/>
    </row>
    <row r="1281" spans="3:3" x14ac:dyDescent="0.2">
      <c r="C1281" s="41"/>
    </row>
    <row r="1282" spans="3:3" x14ac:dyDescent="0.2">
      <c r="C1282" s="41"/>
    </row>
    <row r="1283" spans="3:3" x14ac:dyDescent="0.2">
      <c r="C1283" s="41"/>
    </row>
    <row r="1284" spans="3:3" x14ac:dyDescent="0.2">
      <c r="C1284" s="41"/>
    </row>
    <row r="1285" spans="3:3" x14ac:dyDescent="0.2">
      <c r="C1285" s="41"/>
    </row>
    <row r="1286" spans="3:3" x14ac:dyDescent="0.2">
      <c r="C1286" s="41"/>
    </row>
    <row r="1287" spans="3:3" x14ac:dyDescent="0.2">
      <c r="C1287" s="41"/>
    </row>
    <row r="1288" spans="3:3" x14ac:dyDescent="0.2">
      <c r="C1288" s="41"/>
    </row>
    <row r="1289" spans="3:3" x14ac:dyDescent="0.2">
      <c r="C1289" s="41"/>
    </row>
    <row r="1290" spans="3:3" x14ac:dyDescent="0.2">
      <c r="C1290" s="41"/>
    </row>
    <row r="1291" spans="3:3" x14ac:dyDescent="0.2">
      <c r="C1291" s="41"/>
    </row>
    <row r="1292" spans="3:3" x14ac:dyDescent="0.2">
      <c r="C1292" s="41"/>
    </row>
    <row r="1293" spans="3:3" x14ac:dyDescent="0.2">
      <c r="C1293" s="41"/>
    </row>
    <row r="1294" spans="3:3" x14ac:dyDescent="0.2">
      <c r="C1294" s="41"/>
    </row>
    <row r="1295" spans="3:3" x14ac:dyDescent="0.2">
      <c r="C1295" s="41"/>
    </row>
    <row r="1296" spans="3:3" x14ac:dyDescent="0.2">
      <c r="C1296" s="41"/>
    </row>
    <row r="1297" spans="3:3" x14ac:dyDescent="0.2">
      <c r="C1297" s="41"/>
    </row>
    <row r="1298" spans="3:3" x14ac:dyDescent="0.2">
      <c r="C1298" s="41"/>
    </row>
    <row r="1299" spans="3:3" x14ac:dyDescent="0.2">
      <c r="C1299" s="41"/>
    </row>
    <row r="1300" spans="3:3" x14ac:dyDescent="0.2">
      <c r="C1300" s="41"/>
    </row>
    <row r="1301" spans="3:3" x14ac:dyDescent="0.2">
      <c r="C1301" s="41"/>
    </row>
    <row r="1302" spans="3:3" x14ac:dyDescent="0.2">
      <c r="C1302" s="41"/>
    </row>
    <row r="1303" spans="3:3" x14ac:dyDescent="0.2">
      <c r="C1303" s="41"/>
    </row>
    <row r="1304" spans="3:3" x14ac:dyDescent="0.2">
      <c r="C1304" s="41"/>
    </row>
    <row r="1305" spans="3:3" x14ac:dyDescent="0.2">
      <c r="C1305" s="41"/>
    </row>
    <row r="1306" spans="3:3" x14ac:dyDescent="0.2">
      <c r="C1306" s="41"/>
    </row>
    <row r="1307" spans="3:3" x14ac:dyDescent="0.2">
      <c r="C1307" s="41"/>
    </row>
    <row r="1308" spans="3:3" x14ac:dyDescent="0.2">
      <c r="C1308" s="41"/>
    </row>
    <row r="1309" spans="3:3" x14ac:dyDescent="0.2">
      <c r="C1309" s="41"/>
    </row>
    <row r="1310" spans="3:3" x14ac:dyDescent="0.2">
      <c r="C1310" s="41"/>
    </row>
    <row r="1311" spans="3:3" x14ac:dyDescent="0.2">
      <c r="C1311" s="41"/>
    </row>
    <row r="1312" spans="3:3" x14ac:dyDescent="0.2">
      <c r="C1312" s="41"/>
    </row>
    <row r="1313" spans="3:3" x14ac:dyDescent="0.2">
      <c r="C1313" s="41"/>
    </row>
    <row r="1314" spans="3:3" x14ac:dyDescent="0.2">
      <c r="C1314" s="41"/>
    </row>
    <row r="1315" spans="3:3" x14ac:dyDescent="0.2">
      <c r="C1315" s="41"/>
    </row>
    <row r="1316" spans="3:3" x14ac:dyDescent="0.2">
      <c r="C1316" s="41"/>
    </row>
    <row r="1317" spans="3:3" x14ac:dyDescent="0.2">
      <c r="C1317" s="41"/>
    </row>
    <row r="1318" spans="3:3" x14ac:dyDescent="0.2">
      <c r="C1318" s="41"/>
    </row>
    <row r="1319" spans="3:3" x14ac:dyDescent="0.2">
      <c r="C1319" s="41"/>
    </row>
    <row r="1320" spans="3:3" x14ac:dyDescent="0.2">
      <c r="C1320" s="41"/>
    </row>
    <row r="1321" spans="3:3" x14ac:dyDescent="0.2">
      <c r="C1321" s="41"/>
    </row>
    <row r="1322" spans="3:3" x14ac:dyDescent="0.2">
      <c r="C1322" s="41"/>
    </row>
    <row r="1323" spans="3:3" x14ac:dyDescent="0.2">
      <c r="C1323" s="41"/>
    </row>
    <row r="1324" spans="3:3" x14ac:dyDescent="0.2">
      <c r="C1324" s="41"/>
    </row>
    <row r="1325" spans="3:3" x14ac:dyDescent="0.2">
      <c r="C1325" s="41"/>
    </row>
    <row r="1326" spans="3:3" x14ac:dyDescent="0.2">
      <c r="C1326" s="41"/>
    </row>
    <row r="1327" spans="3:3" x14ac:dyDescent="0.2">
      <c r="C1327" s="41"/>
    </row>
    <row r="1328" spans="3:3" x14ac:dyDescent="0.2">
      <c r="C1328" s="41"/>
    </row>
    <row r="1329" spans="3:3" x14ac:dyDescent="0.2">
      <c r="C1329" s="41"/>
    </row>
    <row r="1330" spans="3:3" x14ac:dyDescent="0.2">
      <c r="C1330" s="41"/>
    </row>
    <row r="1331" spans="3:3" x14ac:dyDescent="0.2">
      <c r="C1331" s="41"/>
    </row>
    <row r="1332" spans="3:3" x14ac:dyDescent="0.2">
      <c r="C1332" s="41"/>
    </row>
    <row r="1333" spans="3:3" x14ac:dyDescent="0.2">
      <c r="C1333" s="41"/>
    </row>
    <row r="1334" spans="3:3" x14ac:dyDescent="0.2">
      <c r="C1334" s="41"/>
    </row>
    <row r="1335" spans="3:3" x14ac:dyDescent="0.2">
      <c r="C1335" s="41"/>
    </row>
    <row r="1336" spans="3:3" x14ac:dyDescent="0.2">
      <c r="C1336" s="41"/>
    </row>
    <row r="1337" spans="3:3" x14ac:dyDescent="0.2">
      <c r="C1337" s="41"/>
    </row>
    <row r="1338" spans="3:3" x14ac:dyDescent="0.2">
      <c r="C1338" s="41"/>
    </row>
    <row r="1339" spans="3:3" x14ac:dyDescent="0.2">
      <c r="C1339" s="41"/>
    </row>
    <row r="1340" spans="3:3" x14ac:dyDescent="0.2">
      <c r="C1340" s="41"/>
    </row>
    <row r="1341" spans="3:3" x14ac:dyDescent="0.2">
      <c r="C1341" s="41"/>
    </row>
    <row r="1342" spans="3:3" x14ac:dyDescent="0.2">
      <c r="C1342" s="41"/>
    </row>
    <row r="1343" spans="3:3" x14ac:dyDescent="0.2">
      <c r="C1343" s="41"/>
    </row>
    <row r="1344" spans="3:3" x14ac:dyDescent="0.2">
      <c r="C1344" s="41"/>
    </row>
    <row r="1345" spans="3:3" x14ac:dyDescent="0.2">
      <c r="C1345" s="41"/>
    </row>
    <row r="1346" spans="3:3" x14ac:dyDescent="0.2">
      <c r="C1346" s="41"/>
    </row>
    <row r="1347" spans="3:3" x14ac:dyDescent="0.2">
      <c r="C1347" s="41"/>
    </row>
    <row r="1348" spans="3:3" x14ac:dyDescent="0.2">
      <c r="C1348" s="41"/>
    </row>
    <row r="1349" spans="3:3" x14ac:dyDescent="0.2">
      <c r="C1349" s="41"/>
    </row>
    <row r="1350" spans="3:3" x14ac:dyDescent="0.2">
      <c r="C1350" s="41"/>
    </row>
    <row r="1351" spans="3:3" x14ac:dyDescent="0.2">
      <c r="C1351" s="41"/>
    </row>
    <row r="1352" spans="3:3" x14ac:dyDescent="0.2">
      <c r="C1352" s="41"/>
    </row>
    <row r="1353" spans="3:3" x14ac:dyDescent="0.2">
      <c r="C1353" s="41"/>
    </row>
    <row r="1354" spans="3:3" x14ac:dyDescent="0.2">
      <c r="C1354" s="41"/>
    </row>
    <row r="1355" spans="3:3" x14ac:dyDescent="0.2">
      <c r="C1355" s="41"/>
    </row>
    <row r="1356" spans="3:3" x14ac:dyDescent="0.2">
      <c r="C1356" s="41"/>
    </row>
    <row r="1357" spans="3:3" x14ac:dyDescent="0.2">
      <c r="C1357" s="41"/>
    </row>
    <row r="1358" spans="3:3" x14ac:dyDescent="0.2">
      <c r="C1358" s="41"/>
    </row>
    <row r="1359" spans="3:3" x14ac:dyDescent="0.2">
      <c r="C1359" s="41"/>
    </row>
    <row r="1360" spans="3:3" x14ac:dyDescent="0.2">
      <c r="C1360" s="41"/>
    </row>
    <row r="1361" spans="3:3" x14ac:dyDescent="0.2">
      <c r="C1361" s="41"/>
    </row>
    <row r="1362" spans="3:3" x14ac:dyDescent="0.2">
      <c r="C1362" s="41"/>
    </row>
    <row r="1363" spans="3:3" x14ac:dyDescent="0.2">
      <c r="C1363" s="41"/>
    </row>
    <row r="1364" spans="3:3" x14ac:dyDescent="0.2">
      <c r="C1364" s="41"/>
    </row>
    <row r="1365" spans="3:3" x14ac:dyDescent="0.2">
      <c r="C1365" s="41"/>
    </row>
    <row r="1366" spans="3:3" x14ac:dyDescent="0.2">
      <c r="C1366" s="41"/>
    </row>
    <row r="1367" spans="3:3" x14ac:dyDescent="0.2">
      <c r="C1367" s="41"/>
    </row>
    <row r="1368" spans="3:3" x14ac:dyDescent="0.2">
      <c r="C1368" s="41"/>
    </row>
    <row r="1369" spans="3:3" x14ac:dyDescent="0.2">
      <c r="C1369" s="41"/>
    </row>
    <row r="1370" spans="3:3" x14ac:dyDescent="0.2">
      <c r="C1370" s="41"/>
    </row>
    <row r="1371" spans="3:3" x14ac:dyDescent="0.2">
      <c r="C1371" s="41"/>
    </row>
    <row r="1372" spans="3:3" x14ac:dyDescent="0.2">
      <c r="C1372" s="41"/>
    </row>
    <row r="1373" spans="3:3" x14ac:dyDescent="0.2">
      <c r="C1373" s="41"/>
    </row>
    <row r="1374" spans="3:3" x14ac:dyDescent="0.2">
      <c r="C1374" s="41"/>
    </row>
    <row r="1375" spans="3:3" x14ac:dyDescent="0.2">
      <c r="C1375" s="41"/>
    </row>
    <row r="1376" spans="3:3" x14ac:dyDescent="0.2">
      <c r="C1376" s="41"/>
    </row>
    <row r="1377" spans="3:3" x14ac:dyDescent="0.2">
      <c r="C1377" s="41"/>
    </row>
    <row r="1378" spans="3:3" x14ac:dyDescent="0.2">
      <c r="C1378" s="41"/>
    </row>
    <row r="1379" spans="3:3" x14ac:dyDescent="0.2">
      <c r="C1379" s="41"/>
    </row>
    <row r="1380" spans="3:3" x14ac:dyDescent="0.2">
      <c r="C1380" s="41"/>
    </row>
    <row r="1381" spans="3:3" x14ac:dyDescent="0.2">
      <c r="C1381" s="41"/>
    </row>
    <row r="1382" spans="3:3" x14ac:dyDescent="0.2">
      <c r="C1382" s="41"/>
    </row>
    <row r="1383" spans="3:3" x14ac:dyDescent="0.2">
      <c r="C1383" s="41"/>
    </row>
    <row r="1384" spans="3:3" x14ac:dyDescent="0.2">
      <c r="C1384" s="41"/>
    </row>
    <row r="1385" spans="3:3" x14ac:dyDescent="0.2">
      <c r="C1385" s="41"/>
    </row>
    <row r="1386" spans="3:3" x14ac:dyDescent="0.2">
      <c r="C1386" s="41"/>
    </row>
    <row r="1387" spans="3:3" x14ac:dyDescent="0.2">
      <c r="C1387" s="41"/>
    </row>
    <row r="1388" spans="3:3" x14ac:dyDescent="0.2">
      <c r="C1388" s="41"/>
    </row>
    <row r="1389" spans="3:3" x14ac:dyDescent="0.2">
      <c r="C1389" s="41"/>
    </row>
    <row r="1390" spans="3:3" x14ac:dyDescent="0.2">
      <c r="C1390" s="41"/>
    </row>
    <row r="1391" spans="3:3" x14ac:dyDescent="0.2">
      <c r="C1391" s="41"/>
    </row>
    <row r="1392" spans="3:3" x14ac:dyDescent="0.2">
      <c r="C1392" s="41"/>
    </row>
    <row r="1393" spans="3:3" x14ac:dyDescent="0.2">
      <c r="C1393" s="41"/>
    </row>
    <row r="1394" spans="3:3" x14ac:dyDescent="0.2">
      <c r="C1394" s="41"/>
    </row>
    <row r="1395" spans="3:3" x14ac:dyDescent="0.2">
      <c r="C1395" s="41"/>
    </row>
    <row r="1396" spans="3:3" x14ac:dyDescent="0.2">
      <c r="C1396" s="41"/>
    </row>
    <row r="1397" spans="3:3" x14ac:dyDescent="0.2">
      <c r="C1397" s="41"/>
    </row>
    <row r="1398" spans="3:3" x14ac:dyDescent="0.2">
      <c r="C1398" s="41"/>
    </row>
    <row r="1399" spans="3:3" x14ac:dyDescent="0.2">
      <c r="C1399" s="41"/>
    </row>
    <row r="1400" spans="3:3" x14ac:dyDescent="0.2">
      <c r="C1400" s="41"/>
    </row>
    <row r="1401" spans="3:3" x14ac:dyDescent="0.2">
      <c r="C1401" s="41"/>
    </row>
    <row r="1402" spans="3:3" x14ac:dyDescent="0.2">
      <c r="C1402" s="41"/>
    </row>
    <row r="1403" spans="3:3" x14ac:dyDescent="0.2">
      <c r="C1403" s="41"/>
    </row>
    <row r="1404" spans="3:3" x14ac:dyDescent="0.2">
      <c r="C1404" s="41"/>
    </row>
    <row r="1405" spans="3:3" x14ac:dyDescent="0.2">
      <c r="C1405" s="41"/>
    </row>
    <row r="1406" spans="3:3" x14ac:dyDescent="0.2">
      <c r="C1406" s="41"/>
    </row>
    <row r="1407" spans="3:3" x14ac:dyDescent="0.2">
      <c r="C1407" s="41"/>
    </row>
    <row r="1408" spans="3:3" x14ac:dyDescent="0.2">
      <c r="C1408" s="41"/>
    </row>
    <row r="1409" spans="3:3" x14ac:dyDescent="0.2">
      <c r="C1409" s="41"/>
    </row>
    <row r="1410" spans="3:3" x14ac:dyDescent="0.2">
      <c r="C1410" s="41"/>
    </row>
    <row r="1411" spans="3:3" x14ac:dyDescent="0.2">
      <c r="C1411" s="41"/>
    </row>
    <row r="1412" spans="3:3" x14ac:dyDescent="0.2">
      <c r="C1412" s="41"/>
    </row>
    <row r="1413" spans="3:3" x14ac:dyDescent="0.2">
      <c r="C1413" s="41"/>
    </row>
    <row r="1414" spans="3:3" x14ac:dyDescent="0.2">
      <c r="C1414" s="41"/>
    </row>
    <row r="1415" spans="3:3" x14ac:dyDescent="0.2">
      <c r="C1415" s="41"/>
    </row>
    <row r="1416" spans="3:3" x14ac:dyDescent="0.2">
      <c r="C1416" s="41"/>
    </row>
    <row r="1417" spans="3:3" x14ac:dyDescent="0.2">
      <c r="C1417" s="41"/>
    </row>
    <row r="1418" spans="3:3" x14ac:dyDescent="0.2">
      <c r="C1418" s="41"/>
    </row>
    <row r="1419" spans="3:3" x14ac:dyDescent="0.2">
      <c r="C1419" s="41"/>
    </row>
    <row r="1420" spans="3:3" x14ac:dyDescent="0.2">
      <c r="C1420" s="41"/>
    </row>
    <row r="1421" spans="3:3" x14ac:dyDescent="0.2">
      <c r="C1421" s="41"/>
    </row>
    <row r="1422" spans="3:3" x14ac:dyDescent="0.2">
      <c r="C1422" s="41"/>
    </row>
    <row r="1423" spans="3:3" x14ac:dyDescent="0.2">
      <c r="C1423" s="41"/>
    </row>
    <row r="1424" spans="3:3" x14ac:dyDescent="0.2">
      <c r="C1424" s="41"/>
    </row>
    <row r="1425" spans="3:3" x14ac:dyDescent="0.2">
      <c r="C1425" s="41"/>
    </row>
    <row r="1426" spans="3:3" x14ac:dyDescent="0.2">
      <c r="C1426" s="41"/>
    </row>
    <row r="1427" spans="3:3" x14ac:dyDescent="0.2">
      <c r="C1427" s="41"/>
    </row>
    <row r="1428" spans="3:3" x14ac:dyDescent="0.2">
      <c r="C1428" s="41"/>
    </row>
    <row r="1429" spans="3:3" x14ac:dyDescent="0.2">
      <c r="C1429" s="41"/>
    </row>
    <row r="1430" spans="3:3" x14ac:dyDescent="0.2">
      <c r="C1430" s="41"/>
    </row>
    <row r="1431" spans="3:3" x14ac:dyDescent="0.2">
      <c r="C1431" s="41"/>
    </row>
    <row r="1432" spans="3:3" x14ac:dyDescent="0.2">
      <c r="C1432" s="41"/>
    </row>
    <row r="1433" spans="3:3" x14ac:dyDescent="0.2">
      <c r="C1433" s="41"/>
    </row>
    <row r="1434" spans="3:3" x14ac:dyDescent="0.2">
      <c r="C1434" s="41"/>
    </row>
    <row r="1435" spans="3:3" x14ac:dyDescent="0.2">
      <c r="C1435" s="41"/>
    </row>
    <row r="1436" spans="3:3" x14ac:dyDescent="0.2">
      <c r="C1436" s="41"/>
    </row>
    <row r="1437" spans="3:3" x14ac:dyDescent="0.2">
      <c r="C1437" s="41"/>
    </row>
    <row r="1438" spans="3:3" x14ac:dyDescent="0.2">
      <c r="C1438" s="41"/>
    </row>
    <row r="1439" spans="3:3" x14ac:dyDescent="0.2">
      <c r="C1439" s="41"/>
    </row>
    <row r="1440" spans="3:3" x14ac:dyDescent="0.2">
      <c r="C1440" s="41"/>
    </row>
    <row r="1441" spans="3:3" x14ac:dyDescent="0.2">
      <c r="C1441" s="41"/>
    </row>
    <row r="1442" spans="3:3" x14ac:dyDescent="0.2">
      <c r="C1442" s="41"/>
    </row>
    <row r="1443" spans="3:3" x14ac:dyDescent="0.2">
      <c r="C1443" s="41"/>
    </row>
    <row r="1444" spans="3:3" x14ac:dyDescent="0.2">
      <c r="C1444" s="41"/>
    </row>
    <row r="1445" spans="3:3" x14ac:dyDescent="0.2">
      <c r="C1445" s="41"/>
    </row>
    <row r="1446" spans="3:3" x14ac:dyDescent="0.2">
      <c r="C1446" s="41"/>
    </row>
    <row r="1447" spans="3:3" x14ac:dyDescent="0.2">
      <c r="C1447" s="41"/>
    </row>
    <row r="1448" spans="3:3" x14ac:dyDescent="0.2">
      <c r="C1448" s="41"/>
    </row>
    <row r="1449" spans="3:3" x14ac:dyDescent="0.2">
      <c r="C1449" s="41"/>
    </row>
    <row r="1450" spans="3:3" x14ac:dyDescent="0.2">
      <c r="C1450" s="41"/>
    </row>
    <row r="1451" spans="3:3" x14ac:dyDescent="0.2">
      <c r="C1451" s="41"/>
    </row>
    <row r="1452" spans="3:3" x14ac:dyDescent="0.2">
      <c r="C1452" s="41"/>
    </row>
    <row r="1453" spans="3:3" x14ac:dyDescent="0.2">
      <c r="C1453" s="41"/>
    </row>
    <row r="1454" spans="3:3" x14ac:dyDescent="0.2">
      <c r="C1454" s="41"/>
    </row>
    <row r="1455" spans="3:3" x14ac:dyDescent="0.2">
      <c r="C1455" s="41"/>
    </row>
    <row r="1456" spans="3:3" x14ac:dyDescent="0.2">
      <c r="C1456" s="41"/>
    </row>
    <row r="1457" spans="3:3" x14ac:dyDescent="0.2">
      <c r="C1457" s="41"/>
    </row>
    <row r="1458" spans="3:3" x14ac:dyDescent="0.2">
      <c r="C1458" s="41"/>
    </row>
    <row r="1459" spans="3:3" x14ac:dyDescent="0.2">
      <c r="C1459" s="41"/>
    </row>
    <row r="1460" spans="3:3" x14ac:dyDescent="0.2">
      <c r="C1460" s="41"/>
    </row>
    <row r="1461" spans="3:3" x14ac:dyDescent="0.2">
      <c r="C1461" s="41"/>
    </row>
    <row r="1462" spans="3:3" x14ac:dyDescent="0.2">
      <c r="C1462" s="41"/>
    </row>
    <row r="1463" spans="3:3" x14ac:dyDescent="0.2">
      <c r="C1463" s="41"/>
    </row>
    <row r="1464" spans="3:3" x14ac:dyDescent="0.2">
      <c r="C1464" s="41"/>
    </row>
    <row r="1465" spans="3:3" x14ac:dyDescent="0.2">
      <c r="C1465" s="41"/>
    </row>
    <row r="1466" spans="3:3" x14ac:dyDescent="0.2">
      <c r="C1466" s="41"/>
    </row>
    <row r="1467" spans="3:3" x14ac:dyDescent="0.2">
      <c r="C1467" s="41"/>
    </row>
    <row r="1468" spans="3:3" x14ac:dyDescent="0.2">
      <c r="C1468" s="41"/>
    </row>
    <row r="1469" spans="3:3" x14ac:dyDescent="0.2">
      <c r="C1469" s="41"/>
    </row>
    <row r="1470" spans="3:3" x14ac:dyDescent="0.2">
      <c r="C1470" s="41"/>
    </row>
    <row r="1471" spans="3:3" x14ac:dyDescent="0.2">
      <c r="C1471" s="41"/>
    </row>
    <row r="1472" spans="3:3" x14ac:dyDescent="0.2">
      <c r="C1472" s="41"/>
    </row>
    <row r="1473" spans="3:3" x14ac:dyDescent="0.2">
      <c r="C1473" s="41"/>
    </row>
    <row r="1474" spans="3:3" x14ac:dyDescent="0.2">
      <c r="C1474" s="41"/>
    </row>
    <row r="1475" spans="3:3" x14ac:dyDescent="0.2">
      <c r="C1475" s="41"/>
    </row>
    <row r="1476" spans="3:3" x14ac:dyDescent="0.2">
      <c r="C1476" s="41"/>
    </row>
    <row r="1477" spans="3:3" x14ac:dyDescent="0.2">
      <c r="C1477" s="41"/>
    </row>
    <row r="1478" spans="3:3" x14ac:dyDescent="0.2">
      <c r="C1478" s="41"/>
    </row>
    <row r="1479" spans="3:3" x14ac:dyDescent="0.2">
      <c r="C1479" s="41"/>
    </row>
    <row r="1480" spans="3:3" x14ac:dyDescent="0.2">
      <c r="C1480" s="41"/>
    </row>
    <row r="1481" spans="3:3" x14ac:dyDescent="0.2">
      <c r="C1481" s="41"/>
    </row>
    <row r="1482" spans="3:3" x14ac:dyDescent="0.2">
      <c r="C1482" s="41"/>
    </row>
    <row r="1483" spans="3:3" x14ac:dyDescent="0.2">
      <c r="C1483" s="41"/>
    </row>
    <row r="1484" spans="3:3" x14ac:dyDescent="0.2">
      <c r="C1484" s="41"/>
    </row>
    <row r="1485" spans="3:3" x14ac:dyDescent="0.2">
      <c r="C1485" s="41"/>
    </row>
    <row r="1486" spans="3:3" x14ac:dyDescent="0.2">
      <c r="C1486" s="41"/>
    </row>
    <row r="1487" spans="3:3" x14ac:dyDescent="0.2">
      <c r="C1487" s="41"/>
    </row>
    <row r="1488" spans="3:3" x14ac:dyDescent="0.2">
      <c r="C1488" s="41"/>
    </row>
    <row r="1489" spans="3:3" x14ac:dyDescent="0.2">
      <c r="C1489" s="41"/>
    </row>
    <row r="1490" spans="3:3" x14ac:dyDescent="0.2">
      <c r="C1490" s="41"/>
    </row>
    <row r="1491" spans="3:3" x14ac:dyDescent="0.2">
      <c r="C1491" s="41"/>
    </row>
    <row r="1492" spans="3:3" x14ac:dyDescent="0.2">
      <c r="C1492" s="41"/>
    </row>
    <row r="1493" spans="3:3" x14ac:dyDescent="0.2">
      <c r="C1493" s="41"/>
    </row>
    <row r="1494" spans="3:3" x14ac:dyDescent="0.2">
      <c r="C1494" s="41"/>
    </row>
    <row r="1495" spans="3:3" x14ac:dyDescent="0.2">
      <c r="C1495" s="41"/>
    </row>
    <row r="1496" spans="3:3" x14ac:dyDescent="0.2">
      <c r="C1496" s="41"/>
    </row>
    <row r="1497" spans="3:3" x14ac:dyDescent="0.2">
      <c r="C1497" s="41"/>
    </row>
    <row r="1498" spans="3:3" x14ac:dyDescent="0.2">
      <c r="C1498" s="41"/>
    </row>
    <row r="1499" spans="3:3" x14ac:dyDescent="0.2">
      <c r="C1499" s="41"/>
    </row>
    <row r="1500" spans="3:3" x14ac:dyDescent="0.2">
      <c r="C1500" s="41"/>
    </row>
    <row r="1501" spans="3:3" x14ac:dyDescent="0.2">
      <c r="C1501" s="41"/>
    </row>
    <row r="1502" spans="3:3" x14ac:dyDescent="0.2">
      <c r="C1502" s="41"/>
    </row>
    <row r="1503" spans="3:3" x14ac:dyDescent="0.2">
      <c r="C1503" s="41"/>
    </row>
    <row r="1504" spans="3:3" x14ac:dyDescent="0.2">
      <c r="C1504" s="41"/>
    </row>
    <row r="1505" spans="3:3" x14ac:dyDescent="0.2">
      <c r="C1505" s="41"/>
    </row>
    <row r="1506" spans="3:3" x14ac:dyDescent="0.2">
      <c r="C1506" s="41"/>
    </row>
    <row r="1507" spans="3:3" x14ac:dyDescent="0.2">
      <c r="C1507" s="41"/>
    </row>
    <row r="1508" spans="3:3" x14ac:dyDescent="0.2">
      <c r="C1508" s="41"/>
    </row>
    <row r="1509" spans="3:3" x14ac:dyDescent="0.2">
      <c r="C1509" s="41"/>
    </row>
    <row r="1510" spans="3:3" x14ac:dyDescent="0.2">
      <c r="C1510" s="41"/>
    </row>
    <row r="1511" spans="3:3" x14ac:dyDescent="0.2">
      <c r="C1511" s="41"/>
    </row>
    <row r="1512" spans="3:3" x14ac:dyDescent="0.2">
      <c r="C1512" s="41"/>
    </row>
    <row r="1513" spans="3:3" x14ac:dyDescent="0.2">
      <c r="C1513" s="41"/>
    </row>
    <row r="1514" spans="3:3" x14ac:dyDescent="0.2">
      <c r="C1514" s="41"/>
    </row>
    <row r="1515" spans="3:3" x14ac:dyDescent="0.2">
      <c r="C1515" s="41"/>
    </row>
    <row r="1516" spans="3:3" x14ac:dyDescent="0.2">
      <c r="C1516" s="41"/>
    </row>
    <row r="1517" spans="3:3" x14ac:dyDescent="0.2">
      <c r="C1517" s="41"/>
    </row>
    <row r="1518" spans="3:3" x14ac:dyDescent="0.2">
      <c r="C1518" s="41"/>
    </row>
    <row r="1519" spans="3:3" x14ac:dyDescent="0.2">
      <c r="C1519" s="41"/>
    </row>
    <row r="1520" spans="3:3" x14ac:dyDescent="0.2">
      <c r="C1520" s="41"/>
    </row>
    <row r="1521" spans="3:3" x14ac:dyDescent="0.2">
      <c r="C1521" s="41"/>
    </row>
    <row r="1522" spans="3:3" x14ac:dyDescent="0.2">
      <c r="C1522" s="41"/>
    </row>
    <row r="1523" spans="3:3" x14ac:dyDescent="0.2">
      <c r="C1523" s="41"/>
    </row>
    <row r="1524" spans="3:3" x14ac:dyDescent="0.2">
      <c r="C1524" s="41"/>
    </row>
    <row r="1525" spans="3:3" x14ac:dyDescent="0.2">
      <c r="C1525" s="41"/>
    </row>
    <row r="1526" spans="3:3" x14ac:dyDescent="0.2">
      <c r="C1526" s="41"/>
    </row>
    <row r="1527" spans="3:3" x14ac:dyDescent="0.2">
      <c r="C1527" s="41"/>
    </row>
    <row r="1528" spans="3:3" x14ac:dyDescent="0.2">
      <c r="C1528" s="41"/>
    </row>
    <row r="1529" spans="3:3" x14ac:dyDescent="0.2">
      <c r="C1529" s="41"/>
    </row>
    <row r="1530" spans="3:3" x14ac:dyDescent="0.2">
      <c r="C1530" s="41"/>
    </row>
    <row r="1531" spans="3:3" x14ac:dyDescent="0.2">
      <c r="C1531" s="41"/>
    </row>
    <row r="1532" spans="3:3" x14ac:dyDescent="0.2">
      <c r="C1532" s="41"/>
    </row>
    <row r="1533" spans="3:3" x14ac:dyDescent="0.2">
      <c r="C1533" s="41"/>
    </row>
    <row r="1534" spans="3:3" x14ac:dyDescent="0.2">
      <c r="C1534" s="41"/>
    </row>
    <row r="1535" spans="3:3" x14ac:dyDescent="0.2">
      <c r="C1535" s="41"/>
    </row>
    <row r="1536" spans="3:3" x14ac:dyDescent="0.2">
      <c r="C1536" s="41"/>
    </row>
    <row r="1537" spans="3:3" x14ac:dyDescent="0.2">
      <c r="C1537" s="41"/>
    </row>
    <row r="1538" spans="3:3" x14ac:dyDescent="0.2">
      <c r="C1538" s="41"/>
    </row>
    <row r="1539" spans="3:3" x14ac:dyDescent="0.2">
      <c r="C1539" s="41"/>
    </row>
    <row r="1540" spans="3:3" x14ac:dyDescent="0.2">
      <c r="C1540" s="41"/>
    </row>
    <row r="1541" spans="3:3" x14ac:dyDescent="0.2">
      <c r="C1541" s="41"/>
    </row>
    <row r="1542" spans="3:3" x14ac:dyDescent="0.2">
      <c r="C1542" s="41"/>
    </row>
    <row r="1543" spans="3:3" x14ac:dyDescent="0.2">
      <c r="C1543" s="41"/>
    </row>
    <row r="1544" spans="3:3" x14ac:dyDescent="0.2">
      <c r="C1544" s="41"/>
    </row>
    <row r="1545" spans="3:3" x14ac:dyDescent="0.2">
      <c r="C1545" s="41"/>
    </row>
    <row r="1546" spans="3:3" x14ac:dyDescent="0.2">
      <c r="C1546" s="41"/>
    </row>
    <row r="1547" spans="3:3" x14ac:dyDescent="0.2">
      <c r="C1547" s="41"/>
    </row>
    <row r="1548" spans="3:3" x14ac:dyDescent="0.2">
      <c r="C1548" s="41"/>
    </row>
    <row r="1549" spans="3:3" x14ac:dyDescent="0.2">
      <c r="C1549" s="41"/>
    </row>
    <row r="1550" spans="3:3" x14ac:dyDescent="0.2">
      <c r="C1550" s="41"/>
    </row>
    <row r="1551" spans="3:3" x14ac:dyDescent="0.2">
      <c r="C1551" s="41"/>
    </row>
    <row r="1552" spans="3:3" x14ac:dyDescent="0.2">
      <c r="C1552" s="41"/>
    </row>
    <row r="1553" spans="3:3" x14ac:dyDescent="0.2">
      <c r="C1553" s="41"/>
    </row>
    <row r="1554" spans="3:3" x14ac:dyDescent="0.2">
      <c r="C1554" s="41"/>
    </row>
    <row r="1555" spans="3:3" x14ac:dyDescent="0.2">
      <c r="C1555" s="41"/>
    </row>
    <row r="1556" spans="3:3" x14ac:dyDescent="0.2">
      <c r="C1556" s="41"/>
    </row>
    <row r="1557" spans="3:3" x14ac:dyDescent="0.2">
      <c r="C1557" s="41"/>
    </row>
    <row r="1558" spans="3:3" x14ac:dyDescent="0.2">
      <c r="C1558" s="41"/>
    </row>
    <row r="1559" spans="3:3" x14ac:dyDescent="0.2">
      <c r="C1559" s="41"/>
    </row>
    <row r="1560" spans="3:3" x14ac:dyDescent="0.2">
      <c r="C1560" s="41"/>
    </row>
    <row r="1561" spans="3:3" x14ac:dyDescent="0.2">
      <c r="C1561" s="41"/>
    </row>
    <row r="1562" spans="3:3" x14ac:dyDescent="0.2">
      <c r="C1562" s="41"/>
    </row>
    <row r="1563" spans="3:3" x14ac:dyDescent="0.2">
      <c r="C1563" s="41"/>
    </row>
    <row r="1564" spans="3:3" x14ac:dyDescent="0.2">
      <c r="C1564" s="41"/>
    </row>
    <row r="1565" spans="3:3" x14ac:dyDescent="0.2">
      <c r="C1565" s="41"/>
    </row>
    <row r="1566" spans="3:3" x14ac:dyDescent="0.2">
      <c r="C1566" s="41"/>
    </row>
    <row r="1567" spans="3:3" x14ac:dyDescent="0.2">
      <c r="C1567" s="41"/>
    </row>
    <row r="1568" spans="3:3" x14ac:dyDescent="0.2">
      <c r="C1568" s="41"/>
    </row>
    <row r="1569" spans="3:3" x14ac:dyDescent="0.2">
      <c r="C1569" s="41"/>
    </row>
    <row r="1570" spans="3:3" x14ac:dyDescent="0.2">
      <c r="C1570" s="41"/>
    </row>
    <row r="1571" spans="3:3" x14ac:dyDescent="0.2">
      <c r="C1571" s="41"/>
    </row>
    <row r="1572" spans="3:3" x14ac:dyDescent="0.2">
      <c r="C1572" s="41"/>
    </row>
    <row r="1573" spans="3:3" x14ac:dyDescent="0.2">
      <c r="C1573" s="41"/>
    </row>
    <row r="1574" spans="3:3" x14ac:dyDescent="0.2">
      <c r="C1574" s="41"/>
    </row>
    <row r="1575" spans="3:3" x14ac:dyDescent="0.2">
      <c r="C1575" s="41"/>
    </row>
    <row r="1576" spans="3:3" x14ac:dyDescent="0.2">
      <c r="C1576" s="41"/>
    </row>
    <row r="1577" spans="3:3" x14ac:dyDescent="0.2">
      <c r="C1577" s="41"/>
    </row>
    <row r="1578" spans="3:3" x14ac:dyDescent="0.2">
      <c r="C1578" s="41"/>
    </row>
    <row r="1579" spans="3:3" x14ac:dyDescent="0.2">
      <c r="C1579" s="41"/>
    </row>
    <row r="1580" spans="3:3" x14ac:dyDescent="0.2">
      <c r="C1580" s="41"/>
    </row>
    <row r="1581" spans="3:3" x14ac:dyDescent="0.2">
      <c r="C1581" s="41"/>
    </row>
    <row r="1582" spans="3:3" x14ac:dyDescent="0.2">
      <c r="C1582" s="41"/>
    </row>
    <row r="1583" spans="3:3" x14ac:dyDescent="0.2">
      <c r="C1583" s="41"/>
    </row>
    <row r="1584" spans="3:3" x14ac:dyDescent="0.2">
      <c r="C1584" s="41"/>
    </row>
    <row r="1585" spans="3:3" x14ac:dyDescent="0.2">
      <c r="C1585" s="41"/>
    </row>
    <row r="1586" spans="3:3" x14ac:dyDescent="0.2">
      <c r="C1586" s="41"/>
    </row>
    <row r="1587" spans="3:3" x14ac:dyDescent="0.2">
      <c r="C1587" s="41"/>
    </row>
    <row r="1588" spans="3:3" x14ac:dyDescent="0.2">
      <c r="C1588" s="41"/>
    </row>
    <row r="1589" spans="3:3" x14ac:dyDescent="0.2">
      <c r="C1589" s="41"/>
    </row>
    <row r="1590" spans="3:3" x14ac:dyDescent="0.2">
      <c r="C1590" s="41"/>
    </row>
    <row r="1591" spans="3:3" x14ac:dyDescent="0.2">
      <c r="C1591" s="41"/>
    </row>
    <row r="1592" spans="3:3" x14ac:dyDescent="0.2">
      <c r="C1592" s="41"/>
    </row>
    <row r="1593" spans="3:3" x14ac:dyDescent="0.2">
      <c r="C1593" s="41"/>
    </row>
    <row r="1594" spans="3:3" x14ac:dyDescent="0.2">
      <c r="C1594" s="41"/>
    </row>
    <row r="1595" spans="3:3" x14ac:dyDescent="0.2">
      <c r="C1595" s="41"/>
    </row>
    <row r="1596" spans="3:3" x14ac:dyDescent="0.2">
      <c r="C1596" s="41"/>
    </row>
    <row r="1597" spans="3:3" x14ac:dyDescent="0.2">
      <c r="C1597" s="41"/>
    </row>
    <row r="1598" spans="3:3" x14ac:dyDescent="0.2">
      <c r="C1598" s="41"/>
    </row>
    <row r="1599" spans="3:3" x14ac:dyDescent="0.2">
      <c r="C1599" s="41"/>
    </row>
    <row r="1600" spans="3:3" x14ac:dyDescent="0.2">
      <c r="C1600" s="41"/>
    </row>
    <row r="1601" spans="3:3" x14ac:dyDescent="0.2">
      <c r="C1601" s="41"/>
    </row>
    <row r="1602" spans="3:3" x14ac:dyDescent="0.2">
      <c r="C1602" s="41"/>
    </row>
    <row r="1603" spans="3:3" x14ac:dyDescent="0.2">
      <c r="C1603" s="41"/>
    </row>
    <row r="1604" spans="3:3" x14ac:dyDescent="0.2">
      <c r="C1604" s="41"/>
    </row>
    <row r="1605" spans="3:3" x14ac:dyDescent="0.2">
      <c r="C1605" s="41"/>
    </row>
    <row r="1606" spans="3:3" x14ac:dyDescent="0.2">
      <c r="C1606" s="41"/>
    </row>
    <row r="1607" spans="3:3" x14ac:dyDescent="0.2">
      <c r="C1607" s="41"/>
    </row>
    <row r="1608" spans="3:3" x14ac:dyDescent="0.2">
      <c r="C1608" s="41"/>
    </row>
    <row r="1609" spans="3:3" x14ac:dyDescent="0.2">
      <c r="C1609" s="41"/>
    </row>
    <row r="1610" spans="3:3" x14ac:dyDescent="0.2">
      <c r="C1610" s="41"/>
    </row>
    <row r="1611" spans="3:3" x14ac:dyDescent="0.2">
      <c r="C1611" s="41"/>
    </row>
    <row r="1612" spans="3:3" x14ac:dyDescent="0.2">
      <c r="C1612" s="41"/>
    </row>
    <row r="1613" spans="3:3" x14ac:dyDescent="0.2">
      <c r="C1613" s="41"/>
    </row>
    <row r="1614" spans="3:3" x14ac:dyDescent="0.2">
      <c r="C1614" s="41"/>
    </row>
    <row r="1615" spans="3:3" x14ac:dyDescent="0.2">
      <c r="C1615" s="41"/>
    </row>
    <row r="1616" spans="3:3" x14ac:dyDescent="0.2">
      <c r="C1616" s="41"/>
    </row>
    <row r="1617" spans="3:3" x14ac:dyDescent="0.2">
      <c r="C1617" s="41"/>
    </row>
    <row r="1618" spans="3:3" x14ac:dyDescent="0.2">
      <c r="C1618" s="41"/>
    </row>
    <row r="1619" spans="3:3" x14ac:dyDescent="0.2">
      <c r="C1619" s="41"/>
    </row>
    <row r="1620" spans="3:3" x14ac:dyDescent="0.2">
      <c r="C1620" s="41"/>
    </row>
    <row r="1621" spans="3:3" x14ac:dyDescent="0.2">
      <c r="C1621" s="41"/>
    </row>
    <row r="1622" spans="3:3" x14ac:dyDescent="0.2">
      <c r="C1622" s="41"/>
    </row>
    <row r="1623" spans="3:3" x14ac:dyDescent="0.2">
      <c r="C1623" s="41"/>
    </row>
    <row r="1624" spans="3:3" x14ac:dyDescent="0.2">
      <c r="C1624" s="41"/>
    </row>
    <row r="1625" spans="3:3" x14ac:dyDescent="0.2">
      <c r="C1625" s="41"/>
    </row>
    <row r="1626" spans="3:3" x14ac:dyDescent="0.2">
      <c r="C1626" s="41"/>
    </row>
    <row r="1627" spans="3:3" x14ac:dyDescent="0.2">
      <c r="C1627" s="41"/>
    </row>
    <row r="1628" spans="3:3" x14ac:dyDescent="0.2">
      <c r="C1628" s="41"/>
    </row>
    <row r="1629" spans="3:3" x14ac:dyDescent="0.2">
      <c r="C1629" s="41"/>
    </row>
    <row r="1630" spans="3:3" x14ac:dyDescent="0.2">
      <c r="C1630" s="41"/>
    </row>
    <row r="1631" spans="3:3" x14ac:dyDescent="0.2">
      <c r="C1631" s="41"/>
    </row>
    <row r="1632" spans="3:3" x14ac:dyDescent="0.2">
      <c r="C1632" s="41"/>
    </row>
    <row r="1633" spans="3:3" x14ac:dyDescent="0.2">
      <c r="C1633" s="41"/>
    </row>
    <row r="1634" spans="3:3" x14ac:dyDescent="0.2">
      <c r="C1634" s="41"/>
    </row>
    <row r="1635" spans="3:3" x14ac:dyDescent="0.2">
      <c r="C1635" s="41"/>
    </row>
    <row r="1636" spans="3:3" x14ac:dyDescent="0.2">
      <c r="C1636" s="41"/>
    </row>
    <row r="1637" spans="3:3" x14ac:dyDescent="0.2">
      <c r="C1637" s="41"/>
    </row>
    <row r="1638" spans="3:3" x14ac:dyDescent="0.2">
      <c r="C1638" s="41"/>
    </row>
    <row r="1639" spans="3:3" x14ac:dyDescent="0.2">
      <c r="C1639" s="41"/>
    </row>
    <row r="1640" spans="3:3" x14ac:dyDescent="0.2">
      <c r="C1640" s="41"/>
    </row>
    <row r="1641" spans="3:3" x14ac:dyDescent="0.2">
      <c r="C1641" s="41"/>
    </row>
    <row r="1642" spans="3:3" x14ac:dyDescent="0.2">
      <c r="C1642" s="41"/>
    </row>
    <row r="1643" spans="3:3" x14ac:dyDescent="0.2">
      <c r="C1643" s="41"/>
    </row>
    <row r="1644" spans="3:3" x14ac:dyDescent="0.2">
      <c r="C1644" s="41"/>
    </row>
    <row r="1645" spans="3:3" x14ac:dyDescent="0.2">
      <c r="C1645" s="41"/>
    </row>
    <row r="1646" spans="3:3" x14ac:dyDescent="0.2">
      <c r="C1646" s="41"/>
    </row>
    <row r="1647" spans="3:3" x14ac:dyDescent="0.2">
      <c r="C1647" s="41"/>
    </row>
    <row r="1648" spans="3:3" x14ac:dyDescent="0.2">
      <c r="C1648" s="41"/>
    </row>
    <row r="1649" spans="3:3" x14ac:dyDescent="0.2">
      <c r="C1649" s="41"/>
    </row>
    <row r="1650" spans="3:3" x14ac:dyDescent="0.2">
      <c r="C1650" s="41"/>
    </row>
    <row r="1651" spans="3:3" x14ac:dyDescent="0.2">
      <c r="C1651" s="41"/>
    </row>
    <row r="1652" spans="3:3" x14ac:dyDescent="0.2">
      <c r="C1652" s="41"/>
    </row>
    <row r="1653" spans="3:3" x14ac:dyDescent="0.2">
      <c r="C1653" s="41"/>
    </row>
    <row r="1654" spans="3:3" x14ac:dyDescent="0.2">
      <c r="C1654" s="41"/>
    </row>
    <row r="1655" spans="3:3" x14ac:dyDescent="0.2">
      <c r="C1655" s="41"/>
    </row>
    <row r="1656" spans="3:3" x14ac:dyDescent="0.2">
      <c r="C1656" s="41"/>
    </row>
    <row r="1657" spans="3:3" x14ac:dyDescent="0.2">
      <c r="C1657" s="41"/>
    </row>
    <row r="1658" spans="3:3" x14ac:dyDescent="0.2">
      <c r="C1658" s="41"/>
    </row>
    <row r="1659" spans="3:3" x14ac:dyDescent="0.2">
      <c r="C1659" s="41"/>
    </row>
    <row r="1660" spans="3:3" x14ac:dyDescent="0.2">
      <c r="C1660" s="41"/>
    </row>
    <row r="1661" spans="3:3" x14ac:dyDescent="0.2">
      <c r="C1661" s="41"/>
    </row>
    <row r="1662" spans="3:3" x14ac:dyDescent="0.2">
      <c r="C1662" s="41"/>
    </row>
    <row r="1663" spans="3:3" x14ac:dyDescent="0.2">
      <c r="C1663" s="41"/>
    </row>
    <row r="1664" spans="3:3" x14ac:dyDescent="0.2">
      <c r="C1664" s="41"/>
    </row>
    <row r="1665" spans="3:3" x14ac:dyDescent="0.2">
      <c r="C1665" s="41"/>
    </row>
    <row r="1666" spans="3:3" x14ac:dyDescent="0.2">
      <c r="C1666" s="41"/>
    </row>
    <row r="1667" spans="3:3" x14ac:dyDescent="0.2">
      <c r="C1667" s="41"/>
    </row>
    <row r="1668" spans="3:3" x14ac:dyDescent="0.2">
      <c r="C1668" s="41"/>
    </row>
    <row r="1669" spans="3:3" x14ac:dyDescent="0.2">
      <c r="C1669" s="41"/>
    </row>
    <row r="1670" spans="3:3" x14ac:dyDescent="0.2">
      <c r="C1670" s="41"/>
    </row>
    <row r="1671" spans="3:3" x14ac:dyDescent="0.2">
      <c r="C1671" s="41"/>
    </row>
    <row r="1672" spans="3:3" x14ac:dyDescent="0.2">
      <c r="C1672" s="41"/>
    </row>
    <row r="1673" spans="3:3" x14ac:dyDescent="0.2">
      <c r="C1673" s="41"/>
    </row>
    <row r="1674" spans="3:3" x14ac:dyDescent="0.2">
      <c r="C1674" s="41"/>
    </row>
    <row r="1675" spans="3:3" x14ac:dyDescent="0.2">
      <c r="C1675" s="41"/>
    </row>
    <row r="1676" spans="3:3" x14ac:dyDescent="0.2">
      <c r="C1676" s="41"/>
    </row>
    <row r="1677" spans="3:3" x14ac:dyDescent="0.2">
      <c r="C1677" s="41"/>
    </row>
    <row r="1678" spans="3:3" x14ac:dyDescent="0.2">
      <c r="C1678" s="41"/>
    </row>
    <row r="1679" spans="3:3" x14ac:dyDescent="0.2">
      <c r="C1679" s="41"/>
    </row>
    <row r="1680" spans="3:3" x14ac:dyDescent="0.2">
      <c r="C1680" s="41"/>
    </row>
    <row r="1681" spans="3:3" x14ac:dyDescent="0.2">
      <c r="C1681" s="41"/>
    </row>
    <row r="1682" spans="3:3" x14ac:dyDescent="0.2">
      <c r="C1682" s="41"/>
    </row>
    <row r="1683" spans="3:3" x14ac:dyDescent="0.2">
      <c r="C1683" s="41"/>
    </row>
    <row r="1684" spans="3:3" x14ac:dyDescent="0.2">
      <c r="C1684" s="41"/>
    </row>
    <row r="1685" spans="3:3" x14ac:dyDescent="0.2">
      <c r="C1685" s="41"/>
    </row>
    <row r="1686" spans="3:3" x14ac:dyDescent="0.2">
      <c r="C1686" s="41"/>
    </row>
    <row r="1687" spans="3:3" x14ac:dyDescent="0.2">
      <c r="C1687" s="41"/>
    </row>
    <row r="1688" spans="3:3" x14ac:dyDescent="0.2">
      <c r="C1688" s="41"/>
    </row>
    <row r="1689" spans="3:3" x14ac:dyDescent="0.2">
      <c r="C1689" s="41"/>
    </row>
    <row r="1690" spans="3:3" x14ac:dyDescent="0.2">
      <c r="C1690" s="41"/>
    </row>
    <row r="1691" spans="3:3" x14ac:dyDescent="0.2">
      <c r="C1691" s="41"/>
    </row>
    <row r="1692" spans="3:3" x14ac:dyDescent="0.2">
      <c r="C1692" s="41"/>
    </row>
    <row r="1693" spans="3:3" x14ac:dyDescent="0.2">
      <c r="C1693" s="41"/>
    </row>
    <row r="1694" spans="3:3" x14ac:dyDescent="0.2">
      <c r="C1694" s="41"/>
    </row>
    <row r="1695" spans="3:3" x14ac:dyDescent="0.2">
      <c r="C1695" s="41"/>
    </row>
    <row r="1696" spans="3:3" x14ac:dyDescent="0.2">
      <c r="C1696" s="41"/>
    </row>
    <row r="1697" spans="3:3" x14ac:dyDescent="0.2">
      <c r="C1697" s="41"/>
    </row>
    <row r="1698" spans="3:3" x14ac:dyDescent="0.2">
      <c r="C1698" s="41"/>
    </row>
    <row r="1699" spans="3:3" x14ac:dyDescent="0.2">
      <c r="C1699" s="41"/>
    </row>
    <row r="1700" spans="3:3" x14ac:dyDescent="0.2">
      <c r="C1700" s="41"/>
    </row>
    <row r="1701" spans="3:3" x14ac:dyDescent="0.2">
      <c r="C1701" s="41"/>
    </row>
    <row r="1702" spans="3:3" x14ac:dyDescent="0.2">
      <c r="C1702" s="41"/>
    </row>
    <row r="1703" spans="3:3" x14ac:dyDescent="0.2">
      <c r="C1703" s="41"/>
    </row>
    <row r="1704" spans="3:3" x14ac:dyDescent="0.2">
      <c r="C1704" s="41"/>
    </row>
    <row r="1705" spans="3:3" x14ac:dyDescent="0.2">
      <c r="C1705" s="41"/>
    </row>
    <row r="1706" spans="3:3" x14ac:dyDescent="0.2">
      <c r="C1706" s="41"/>
    </row>
    <row r="1707" spans="3:3" x14ac:dyDescent="0.2">
      <c r="C1707" s="41"/>
    </row>
    <row r="1708" spans="3:3" x14ac:dyDescent="0.2">
      <c r="C1708" s="41"/>
    </row>
    <row r="1709" spans="3:3" x14ac:dyDescent="0.2">
      <c r="C1709" s="41"/>
    </row>
    <row r="1710" spans="3:3" x14ac:dyDescent="0.2">
      <c r="C1710" s="41"/>
    </row>
    <row r="1711" spans="3:3" x14ac:dyDescent="0.2">
      <c r="C1711" s="41"/>
    </row>
    <row r="1712" spans="3:3" x14ac:dyDescent="0.2">
      <c r="C1712" s="41"/>
    </row>
    <row r="1713" spans="3:3" x14ac:dyDescent="0.2">
      <c r="C1713" s="41"/>
    </row>
    <row r="1714" spans="3:3" x14ac:dyDescent="0.2">
      <c r="C1714" s="41"/>
    </row>
    <row r="1715" spans="3:3" x14ac:dyDescent="0.2">
      <c r="C1715" s="41"/>
    </row>
    <row r="1716" spans="3:3" x14ac:dyDescent="0.2">
      <c r="C1716" s="41"/>
    </row>
    <row r="1717" spans="3:3" x14ac:dyDescent="0.2">
      <c r="C1717" s="41"/>
    </row>
    <row r="1718" spans="3:3" x14ac:dyDescent="0.2">
      <c r="C1718" s="41"/>
    </row>
    <row r="1719" spans="3:3" x14ac:dyDescent="0.2">
      <c r="C1719" s="41"/>
    </row>
    <row r="1720" spans="3:3" x14ac:dyDescent="0.2">
      <c r="C1720" s="41"/>
    </row>
    <row r="1721" spans="3:3" x14ac:dyDescent="0.2">
      <c r="C1721" s="41"/>
    </row>
    <row r="1722" spans="3:3" x14ac:dyDescent="0.2">
      <c r="C1722" s="41"/>
    </row>
    <row r="1723" spans="3:3" x14ac:dyDescent="0.2">
      <c r="C1723" s="41"/>
    </row>
    <row r="1724" spans="3:3" x14ac:dyDescent="0.2">
      <c r="C1724" s="41"/>
    </row>
    <row r="1725" spans="3:3" x14ac:dyDescent="0.2">
      <c r="C1725" s="41"/>
    </row>
    <row r="1726" spans="3:3" x14ac:dyDescent="0.2">
      <c r="C1726" s="41"/>
    </row>
    <row r="1727" spans="3:3" x14ac:dyDescent="0.2">
      <c r="C1727" s="41"/>
    </row>
    <row r="1728" spans="3:3" x14ac:dyDescent="0.2">
      <c r="C1728" s="41"/>
    </row>
    <row r="1729" spans="3:3" x14ac:dyDescent="0.2">
      <c r="C1729" s="41"/>
    </row>
    <row r="1730" spans="3:3" x14ac:dyDescent="0.2">
      <c r="C1730" s="41"/>
    </row>
    <row r="1731" spans="3:3" x14ac:dyDescent="0.2">
      <c r="C1731" s="41"/>
    </row>
    <row r="1732" spans="3:3" x14ac:dyDescent="0.2">
      <c r="C1732" s="41"/>
    </row>
    <row r="1733" spans="3:3" x14ac:dyDescent="0.2">
      <c r="C1733" s="41"/>
    </row>
    <row r="1734" spans="3:3" x14ac:dyDescent="0.2">
      <c r="C1734" s="41"/>
    </row>
    <row r="1735" spans="3:3" x14ac:dyDescent="0.2">
      <c r="C1735" s="41"/>
    </row>
    <row r="1736" spans="3:3" x14ac:dyDescent="0.2">
      <c r="C1736" s="41"/>
    </row>
    <row r="1737" spans="3:3" x14ac:dyDescent="0.2">
      <c r="C1737" s="41"/>
    </row>
    <row r="1738" spans="3:3" x14ac:dyDescent="0.2">
      <c r="C1738" s="41"/>
    </row>
    <row r="1739" spans="3:3" x14ac:dyDescent="0.2">
      <c r="C1739" s="41"/>
    </row>
    <row r="1740" spans="3:3" x14ac:dyDescent="0.2">
      <c r="C1740" s="41"/>
    </row>
    <row r="1741" spans="3:3" x14ac:dyDescent="0.2">
      <c r="C1741" s="41"/>
    </row>
    <row r="1742" spans="3:3" x14ac:dyDescent="0.2">
      <c r="C1742" s="41"/>
    </row>
    <row r="1743" spans="3:3" x14ac:dyDescent="0.2">
      <c r="C1743" s="41"/>
    </row>
    <row r="1744" spans="3:3" x14ac:dyDescent="0.2">
      <c r="C1744" s="41"/>
    </row>
    <row r="1745" spans="3:3" x14ac:dyDescent="0.2">
      <c r="C1745" s="41"/>
    </row>
    <row r="1746" spans="3:3" x14ac:dyDescent="0.2">
      <c r="C1746" s="41"/>
    </row>
    <row r="1747" spans="3:3" x14ac:dyDescent="0.2">
      <c r="C1747" s="41"/>
    </row>
    <row r="1748" spans="3:3" x14ac:dyDescent="0.2">
      <c r="C1748" s="41"/>
    </row>
    <row r="1749" spans="3:3" x14ac:dyDescent="0.2">
      <c r="C1749" s="41"/>
    </row>
    <row r="1750" spans="3:3" x14ac:dyDescent="0.2">
      <c r="C1750" s="41"/>
    </row>
    <row r="1751" spans="3:3" x14ac:dyDescent="0.2">
      <c r="C1751" s="41"/>
    </row>
    <row r="1752" spans="3:3" x14ac:dyDescent="0.2">
      <c r="C1752" s="41"/>
    </row>
    <row r="1753" spans="3:3" x14ac:dyDescent="0.2">
      <c r="C1753" s="41"/>
    </row>
    <row r="1754" spans="3:3" x14ac:dyDescent="0.2">
      <c r="C1754" s="41"/>
    </row>
    <row r="1755" spans="3:3" x14ac:dyDescent="0.2">
      <c r="C1755" s="41"/>
    </row>
    <row r="1756" spans="3:3" x14ac:dyDescent="0.2">
      <c r="C1756" s="41"/>
    </row>
    <row r="1757" spans="3:3" x14ac:dyDescent="0.2">
      <c r="C1757" s="41"/>
    </row>
    <row r="1758" spans="3:3" x14ac:dyDescent="0.2">
      <c r="C1758" s="41"/>
    </row>
    <row r="1759" spans="3:3" x14ac:dyDescent="0.2">
      <c r="C1759" s="41"/>
    </row>
    <row r="1760" spans="3:3" x14ac:dyDescent="0.2">
      <c r="C1760" s="41"/>
    </row>
    <row r="1761" spans="3:3" x14ac:dyDescent="0.2">
      <c r="C1761" s="41"/>
    </row>
    <row r="1762" spans="3:3" x14ac:dyDescent="0.2">
      <c r="C1762" s="41"/>
    </row>
    <row r="1763" spans="3:3" x14ac:dyDescent="0.2">
      <c r="C1763" s="41"/>
    </row>
    <row r="1764" spans="3:3" x14ac:dyDescent="0.2">
      <c r="C1764" s="41"/>
    </row>
    <row r="1765" spans="3:3" x14ac:dyDescent="0.2">
      <c r="C1765" s="41"/>
    </row>
    <row r="1766" spans="3:3" x14ac:dyDescent="0.2">
      <c r="C1766" s="41"/>
    </row>
    <row r="1767" spans="3:3" x14ac:dyDescent="0.2">
      <c r="C1767" s="41"/>
    </row>
    <row r="1768" spans="3:3" x14ac:dyDescent="0.2">
      <c r="C1768" s="41"/>
    </row>
    <row r="1769" spans="3:3" x14ac:dyDescent="0.2">
      <c r="C1769" s="41"/>
    </row>
    <row r="1770" spans="3:3" x14ac:dyDescent="0.2">
      <c r="C1770" s="41"/>
    </row>
    <row r="1771" spans="3:3" x14ac:dyDescent="0.2">
      <c r="C1771" s="41"/>
    </row>
    <row r="1772" spans="3:3" x14ac:dyDescent="0.2">
      <c r="C1772" s="41"/>
    </row>
    <row r="1773" spans="3:3" x14ac:dyDescent="0.2">
      <c r="C1773" s="41"/>
    </row>
    <row r="1774" spans="3:3" x14ac:dyDescent="0.2">
      <c r="C1774" s="41"/>
    </row>
    <row r="1775" spans="3:3" x14ac:dyDescent="0.2">
      <c r="C1775" s="41"/>
    </row>
    <row r="1776" spans="3:3" x14ac:dyDescent="0.2">
      <c r="C1776" s="41"/>
    </row>
    <row r="1777" spans="3:3" x14ac:dyDescent="0.2">
      <c r="C1777" s="41"/>
    </row>
    <row r="1778" spans="3:3" x14ac:dyDescent="0.2">
      <c r="C1778" s="41"/>
    </row>
    <row r="1779" spans="3:3" x14ac:dyDescent="0.2">
      <c r="C1779" s="41"/>
    </row>
    <row r="1780" spans="3:3" x14ac:dyDescent="0.2">
      <c r="C1780" s="41"/>
    </row>
    <row r="1781" spans="3:3" x14ac:dyDescent="0.2">
      <c r="C1781" s="41"/>
    </row>
    <row r="1782" spans="3:3" x14ac:dyDescent="0.2">
      <c r="C1782" s="41"/>
    </row>
    <row r="1783" spans="3:3" x14ac:dyDescent="0.2">
      <c r="C1783" s="41"/>
    </row>
    <row r="1784" spans="3:3" x14ac:dyDescent="0.2">
      <c r="C1784" s="41"/>
    </row>
    <row r="1785" spans="3:3" x14ac:dyDescent="0.2">
      <c r="C1785" s="41"/>
    </row>
    <row r="1786" spans="3:3" x14ac:dyDescent="0.2">
      <c r="C1786" s="41"/>
    </row>
    <row r="1787" spans="3:3" x14ac:dyDescent="0.2">
      <c r="C1787" s="41"/>
    </row>
    <row r="1788" spans="3:3" x14ac:dyDescent="0.2">
      <c r="C1788" s="41"/>
    </row>
    <row r="1789" spans="3:3" x14ac:dyDescent="0.2">
      <c r="C1789" s="41"/>
    </row>
    <row r="1790" spans="3:3" x14ac:dyDescent="0.2">
      <c r="C1790" s="41"/>
    </row>
    <row r="1791" spans="3:3" x14ac:dyDescent="0.2">
      <c r="C1791" s="41"/>
    </row>
    <row r="1792" spans="3:3" x14ac:dyDescent="0.2">
      <c r="C1792" s="41"/>
    </row>
    <row r="1793" spans="3:3" x14ac:dyDescent="0.2">
      <c r="C1793" s="41"/>
    </row>
    <row r="1794" spans="3:3" x14ac:dyDescent="0.2">
      <c r="C1794" s="41"/>
    </row>
    <row r="1795" spans="3:3" x14ac:dyDescent="0.2">
      <c r="C1795" s="41"/>
    </row>
    <row r="1796" spans="3:3" x14ac:dyDescent="0.2">
      <c r="C1796" s="41"/>
    </row>
    <row r="1797" spans="3:3" x14ac:dyDescent="0.2">
      <c r="C1797" s="41"/>
    </row>
    <row r="1798" spans="3:3" x14ac:dyDescent="0.2">
      <c r="C1798" s="41"/>
    </row>
    <row r="1799" spans="3:3" x14ac:dyDescent="0.2">
      <c r="C1799" s="41"/>
    </row>
    <row r="1800" spans="3:3" x14ac:dyDescent="0.2">
      <c r="C1800" s="41"/>
    </row>
    <row r="1801" spans="3:3" x14ac:dyDescent="0.2">
      <c r="C1801" s="41"/>
    </row>
    <row r="1802" spans="3:3" x14ac:dyDescent="0.2">
      <c r="C1802" s="41"/>
    </row>
    <row r="1803" spans="3:3" x14ac:dyDescent="0.2">
      <c r="C1803" s="41"/>
    </row>
    <row r="1804" spans="3:3" x14ac:dyDescent="0.2">
      <c r="C1804" s="41"/>
    </row>
    <row r="1805" spans="3:3" x14ac:dyDescent="0.2">
      <c r="C1805" s="41"/>
    </row>
    <row r="1806" spans="3:3" x14ac:dyDescent="0.2">
      <c r="C1806" s="41"/>
    </row>
    <row r="1807" spans="3:3" x14ac:dyDescent="0.2">
      <c r="C1807" s="41"/>
    </row>
    <row r="1808" spans="3:3" x14ac:dyDescent="0.2">
      <c r="C1808" s="41"/>
    </row>
    <row r="1809" spans="3:3" x14ac:dyDescent="0.2">
      <c r="C1809" s="41"/>
    </row>
    <row r="1810" spans="3:3" x14ac:dyDescent="0.2">
      <c r="C1810" s="41"/>
    </row>
    <row r="1811" spans="3:3" x14ac:dyDescent="0.2">
      <c r="C1811" s="41"/>
    </row>
    <row r="1812" spans="3:3" x14ac:dyDescent="0.2">
      <c r="C1812" s="41"/>
    </row>
    <row r="1813" spans="3:3" x14ac:dyDescent="0.2">
      <c r="C1813" s="41"/>
    </row>
    <row r="1814" spans="3:3" x14ac:dyDescent="0.2">
      <c r="C1814" s="41"/>
    </row>
    <row r="1815" spans="3:3" x14ac:dyDescent="0.2">
      <c r="C1815" s="41"/>
    </row>
    <row r="1816" spans="3:3" x14ac:dyDescent="0.2">
      <c r="C1816" s="41"/>
    </row>
    <row r="1817" spans="3:3" x14ac:dyDescent="0.2">
      <c r="C1817" s="41"/>
    </row>
    <row r="1818" spans="3:3" x14ac:dyDescent="0.2">
      <c r="C1818" s="41"/>
    </row>
    <row r="1819" spans="3:3" x14ac:dyDescent="0.2">
      <c r="C1819" s="41"/>
    </row>
    <row r="1820" spans="3:3" x14ac:dyDescent="0.2">
      <c r="C1820" s="41"/>
    </row>
    <row r="1821" spans="3:3" x14ac:dyDescent="0.2">
      <c r="C1821" s="41"/>
    </row>
    <row r="1822" spans="3:3" x14ac:dyDescent="0.2">
      <c r="C1822" s="41"/>
    </row>
    <row r="1823" spans="3:3" x14ac:dyDescent="0.2">
      <c r="C1823" s="41"/>
    </row>
    <row r="1824" spans="3:3" x14ac:dyDescent="0.2">
      <c r="C1824" s="41"/>
    </row>
    <row r="1825" spans="3:3" x14ac:dyDescent="0.2">
      <c r="C1825" s="41"/>
    </row>
    <row r="1826" spans="3:3" x14ac:dyDescent="0.2">
      <c r="C1826" s="41"/>
    </row>
    <row r="1827" spans="3:3" x14ac:dyDescent="0.2">
      <c r="C1827" s="41"/>
    </row>
    <row r="1828" spans="3:3" x14ac:dyDescent="0.2">
      <c r="C1828" s="41"/>
    </row>
    <row r="1829" spans="3:3" x14ac:dyDescent="0.2">
      <c r="C1829" s="41"/>
    </row>
    <row r="1830" spans="3:3" x14ac:dyDescent="0.2">
      <c r="C1830" s="41"/>
    </row>
    <row r="1831" spans="3:3" x14ac:dyDescent="0.2">
      <c r="C1831" s="41"/>
    </row>
    <row r="1832" spans="3:3" x14ac:dyDescent="0.2">
      <c r="C1832" s="41"/>
    </row>
    <row r="1833" spans="3:3" x14ac:dyDescent="0.2">
      <c r="C1833" s="41"/>
    </row>
    <row r="1834" spans="3:3" x14ac:dyDescent="0.2">
      <c r="C1834" s="41"/>
    </row>
    <row r="1835" spans="3:3" x14ac:dyDescent="0.2">
      <c r="C1835" s="41"/>
    </row>
    <row r="1836" spans="3:3" x14ac:dyDescent="0.2">
      <c r="C1836" s="41"/>
    </row>
    <row r="1837" spans="3:3" x14ac:dyDescent="0.2">
      <c r="C1837" s="41"/>
    </row>
    <row r="1838" spans="3:3" x14ac:dyDescent="0.2">
      <c r="C1838" s="41"/>
    </row>
    <row r="1839" spans="3:3" x14ac:dyDescent="0.2">
      <c r="C1839" s="41"/>
    </row>
    <row r="1840" spans="3:3" x14ac:dyDescent="0.2">
      <c r="C1840" s="41"/>
    </row>
    <row r="1841" spans="3:3" x14ac:dyDescent="0.2">
      <c r="C1841" s="41"/>
    </row>
    <row r="1842" spans="3:3" x14ac:dyDescent="0.2">
      <c r="C1842" s="41"/>
    </row>
    <row r="1843" spans="3:3" x14ac:dyDescent="0.2">
      <c r="C1843" s="41"/>
    </row>
    <row r="1844" spans="3:3" x14ac:dyDescent="0.2">
      <c r="C1844" s="41"/>
    </row>
    <row r="1845" spans="3:3" x14ac:dyDescent="0.2">
      <c r="C1845" s="41"/>
    </row>
    <row r="1846" spans="3:3" x14ac:dyDescent="0.2">
      <c r="C1846" s="41"/>
    </row>
    <row r="1847" spans="3:3" x14ac:dyDescent="0.2">
      <c r="C1847" s="41"/>
    </row>
    <row r="1848" spans="3:3" x14ac:dyDescent="0.2">
      <c r="C1848" s="41"/>
    </row>
    <row r="1849" spans="3:3" x14ac:dyDescent="0.2">
      <c r="C1849" s="41"/>
    </row>
    <row r="1850" spans="3:3" x14ac:dyDescent="0.2">
      <c r="C1850" s="41"/>
    </row>
    <row r="1851" spans="3:3" x14ac:dyDescent="0.2">
      <c r="C1851" s="41"/>
    </row>
    <row r="1852" spans="3:3" x14ac:dyDescent="0.2">
      <c r="C1852" s="41"/>
    </row>
    <row r="1853" spans="3:3" x14ac:dyDescent="0.2">
      <c r="C1853" s="41"/>
    </row>
    <row r="1854" spans="3:3" x14ac:dyDescent="0.2">
      <c r="C1854" s="41"/>
    </row>
    <row r="1855" spans="3:3" x14ac:dyDescent="0.2">
      <c r="C1855" s="41"/>
    </row>
    <row r="1856" spans="3:3" x14ac:dyDescent="0.2">
      <c r="C1856" s="41"/>
    </row>
    <row r="1857" spans="3:3" x14ac:dyDescent="0.2">
      <c r="C1857" s="41"/>
    </row>
    <row r="1858" spans="3:3" x14ac:dyDescent="0.2">
      <c r="C1858" s="41"/>
    </row>
    <row r="1859" spans="3:3" x14ac:dyDescent="0.2">
      <c r="C1859" s="41"/>
    </row>
    <row r="1860" spans="3:3" x14ac:dyDescent="0.2">
      <c r="C1860" s="41"/>
    </row>
    <row r="1861" spans="3:3" x14ac:dyDescent="0.2">
      <c r="C1861" s="41"/>
    </row>
    <row r="1862" spans="3:3" x14ac:dyDescent="0.2">
      <c r="C1862" s="41"/>
    </row>
    <row r="1863" spans="3:3" x14ac:dyDescent="0.2">
      <c r="C1863" s="41"/>
    </row>
    <row r="1864" spans="3:3" x14ac:dyDescent="0.2">
      <c r="C1864" s="41"/>
    </row>
    <row r="1865" spans="3:3" x14ac:dyDescent="0.2">
      <c r="C1865" s="41"/>
    </row>
    <row r="1866" spans="3:3" x14ac:dyDescent="0.2">
      <c r="C1866" s="41"/>
    </row>
    <row r="1867" spans="3:3" x14ac:dyDescent="0.2">
      <c r="C1867" s="41"/>
    </row>
    <row r="1868" spans="3:3" x14ac:dyDescent="0.2">
      <c r="C1868" s="41"/>
    </row>
    <row r="1869" spans="3:3" x14ac:dyDescent="0.2">
      <c r="C1869" s="41"/>
    </row>
    <row r="1870" spans="3:3" x14ac:dyDescent="0.2">
      <c r="C1870" s="41"/>
    </row>
    <row r="1871" spans="3:3" x14ac:dyDescent="0.2">
      <c r="C1871" s="41"/>
    </row>
    <row r="1872" spans="3:3" x14ac:dyDescent="0.2">
      <c r="C1872" s="41"/>
    </row>
    <row r="1873" spans="3:3" x14ac:dyDescent="0.2">
      <c r="C1873" s="41"/>
    </row>
    <row r="1874" spans="3:3" x14ac:dyDescent="0.2">
      <c r="C1874" s="41"/>
    </row>
    <row r="1875" spans="3:3" x14ac:dyDescent="0.2">
      <c r="C1875" s="41"/>
    </row>
    <row r="1876" spans="3:3" x14ac:dyDescent="0.2">
      <c r="C1876" s="41"/>
    </row>
    <row r="1877" spans="3:3" x14ac:dyDescent="0.2">
      <c r="C1877" s="41"/>
    </row>
    <row r="1878" spans="3:3" x14ac:dyDescent="0.2">
      <c r="C1878" s="41"/>
    </row>
    <row r="1879" spans="3:3" x14ac:dyDescent="0.2">
      <c r="C1879" s="41"/>
    </row>
    <row r="1880" spans="3:3" x14ac:dyDescent="0.2">
      <c r="C1880" s="41"/>
    </row>
    <row r="1881" spans="3:3" x14ac:dyDescent="0.2">
      <c r="C1881" s="41"/>
    </row>
    <row r="1882" spans="3:3" x14ac:dyDescent="0.2">
      <c r="C1882" s="41"/>
    </row>
    <row r="1883" spans="3:3" x14ac:dyDescent="0.2">
      <c r="C1883" s="41"/>
    </row>
    <row r="1884" spans="3:3" x14ac:dyDescent="0.2">
      <c r="C1884" s="41"/>
    </row>
    <row r="1885" spans="3:3" x14ac:dyDescent="0.2">
      <c r="C1885" s="41"/>
    </row>
    <row r="1886" spans="3:3" x14ac:dyDescent="0.2">
      <c r="C1886" s="41"/>
    </row>
    <row r="1887" spans="3:3" x14ac:dyDescent="0.2">
      <c r="C1887" s="41"/>
    </row>
    <row r="1888" spans="3:3" x14ac:dyDescent="0.2">
      <c r="C1888" s="41"/>
    </row>
    <row r="1889" spans="3:3" x14ac:dyDescent="0.2">
      <c r="C1889" s="41"/>
    </row>
    <row r="1890" spans="3:3" x14ac:dyDescent="0.2">
      <c r="C1890" s="41"/>
    </row>
    <row r="1891" spans="3:3" x14ac:dyDescent="0.2">
      <c r="C1891" s="41"/>
    </row>
    <row r="1892" spans="3:3" x14ac:dyDescent="0.2">
      <c r="C1892" s="41"/>
    </row>
    <row r="1893" spans="3:3" x14ac:dyDescent="0.2">
      <c r="C1893" s="41"/>
    </row>
    <row r="1894" spans="3:3" x14ac:dyDescent="0.2">
      <c r="C1894" s="41"/>
    </row>
    <row r="1895" spans="3:3" x14ac:dyDescent="0.2">
      <c r="C1895" s="41"/>
    </row>
    <row r="1896" spans="3:3" x14ac:dyDescent="0.2">
      <c r="C1896" s="41"/>
    </row>
    <row r="1897" spans="3:3" x14ac:dyDescent="0.2">
      <c r="C1897" s="41"/>
    </row>
    <row r="1898" spans="3:3" x14ac:dyDescent="0.2">
      <c r="C1898" s="41"/>
    </row>
    <row r="1899" spans="3:3" x14ac:dyDescent="0.2">
      <c r="C1899" s="41"/>
    </row>
    <row r="1900" spans="3:3" x14ac:dyDescent="0.2">
      <c r="C1900" s="41"/>
    </row>
    <row r="1901" spans="3:3" x14ac:dyDescent="0.2">
      <c r="C1901" s="41"/>
    </row>
    <row r="1902" spans="3:3" x14ac:dyDescent="0.2">
      <c r="C1902" s="41"/>
    </row>
    <row r="1903" spans="3:3" x14ac:dyDescent="0.2">
      <c r="C1903" s="41"/>
    </row>
    <row r="1904" spans="3:3" x14ac:dyDescent="0.2">
      <c r="C1904" s="41"/>
    </row>
    <row r="1905" spans="3:3" x14ac:dyDescent="0.2">
      <c r="C1905" s="41"/>
    </row>
    <row r="1906" spans="3:3" x14ac:dyDescent="0.2">
      <c r="C1906" s="41"/>
    </row>
    <row r="1907" spans="3:3" x14ac:dyDescent="0.2">
      <c r="C1907" s="41"/>
    </row>
    <row r="1908" spans="3:3" x14ac:dyDescent="0.2">
      <c r="C1908" s="41"/>
    </row>
    <row r="1909" spans="3:3" x14ac:dyDescent="0.2">
      <c r="C1909" s="41"/>
    </row>
    <row r="1910" spans="3:3" x14ac:dyDescent="0.2">
      <c r="C1910" s="41"/>
    </row>
    <row r="1911" spans="3:3" x14ac:dyDescent="0.2">
      <c r="C1911" s="41"/>
    </row>
    <row r="1912" spans="3:3" x14ac:dyDescent="0.2">
      <c r="C1912" s="41"/>
    </row>
    <row r="1913" spans="3:3" x14ac:dyDescent="0.2">
      <c r="C1913" s="41"/>
    </row>
    <row r="1914" spans="3:3" x14ac:dyDescent="0.2">
      <c r="C1914" s="41"/>
    </row>
    <row r="1915" spans="3:3" x14ac:dyDescent="0.2">
      <c r="C1915" s="41"/>
    </row>
    <row r="1916" spans="3:3" x14ac:dyDescent="0.2">
      <c r="C1916" s="41"/>
    </row>
    <row r="1917" spans="3:3" x14ac:dyDescent="0.2">
      <c r="C1917" s="41"/>
    </row>
    <row r="1918" spans="3:3" x14ac:dyDescent="0.2">
      <c r="C1918" s="41"/>
    </row>
    <row r="1919" spans="3:3" x14ac:dyDescent="0.2">
      <c r="C1919" s="41"/>
    </row>
    <row r="1920" spans="3:3" x14ac:dyDescent="0.2">
      <c r="C1920" s="41"/>
    </row>
    <row r="1921" spans="3:3" x14ac:dyDescent="0.2">
      <c r="C1921" s="41"/>
    </row>
    <row r="1922" spans="3:3" x14ac:dyDescent="0.2">
      <c r="C1922" s="41"/>
    </row>
    <row r="1923" spans="3:3" x14ac:dyDescent="0.2">
      <c r="C1923" s="41"/>
    </row>
    <row r="1924" spans="3:3" x14ac:dyDescent="0.2">
      <c r="C1924" s="41"/>
    </row>
    <row r="1925" spans="3:3" x14ac:dyDescent="0.2">
      <c r="C1925" s="41"/>
    </row>
    <row r="1926" spans="3:3" x14ac:dyDescent="0.2">
      <c r="C1926" s="41"/>
    </row>
    <row r="1927" spans="3:3" x14ac:dyDescent="0.2">
      <c r="C1927" s="41"/>
    </row>
    <row r="1928" spans="3:3" x14ac:dyDescent="0.2">
      <c r="C1928" s="41"/>
    </row>
    <row r="1929" spans="3:3" x14ac:dyDescent="0.2">
      <c r="C1929" s="41"/>
    </row>
    <row r="1930" spans="3:3" x14ac:dyDescent="0.2">
      <c r="C1930" s="41"/>
    </row>
    <row r="1931" spans="3:3" x14ac:dyDescent="0.2">
      <c r="C1931" s="41"/>
    </row>
    <row r="1932" spans="3:3" x14ac:dyDescent="0.2">
      <c r="C1932" s="41"/>
    </row>
    <row r="1933" spans="3:3" x14ac:dyDescent="0.2">
      <c r="C1933" s="41"/>
    </row>
    <row r="1934" spans="3:3" x14ac:dyDescent="0.2">
      <c r="C1934" s="41"/>
    </row>
    <row r="1935" spans="3:3" x14ac:dyDescent="0.2">
      <c r="C1935" s="41"/>
    </row>
    <row r="1936" spans="3:3" x14ac:dyDescent="0.2">
      <c r="C1936" s="41"/>
    </row>
    <row r="1937" spans="3:3" x14ac:dyDescent="0.2">
      <c r="C1937" s="41"/>
    </row>
    <row r="1938" spans="3:3" x14ac:dyDescent="0.2">
      <c r="C1938" s="41"/>
    </row>
    <row r="1939" spans="3:3" x14ac:dyDescent="0.2">
      <c r="C1939" s="41"/>
    </row>
    <row r="1940" spans="3:3" x14ac:dyDescent="0.2">
      <c r="C1940" s="41"/>
    </row>
    <row r="1941" spans="3:3" x14ac:dyDescent="0.2">
      <c r="C1941" s="41"/>
    </row>
    <row r="1942" spans="3:3" x14ac:dyDescent="0.2">
      <c r="C1942" s="41"/>
    </row>
    <row r="1943" spans="3:3" x14ac:dyDescent="0.2">
      <c r="C1943" s="41"/>
    </row>
    <row r="1944" spans="3:3" x14ac:dyDescent="0.2">
      <c r="C1944" s="41"/>
    </row>
    <row r="1945" spans="3:3" x14ac:dyDescent="0.2">
      <c r="C1945" s="41"/>
    </row>
    <row r="1946" spans="3:3" x14ac:dyDescent="0.2">
      <c r="C1946" s="41"/>
    </row>
    <row r="1947" spans="3:3" x14ac:dyDescent="0.2">
      <c r="C1947" s="41"/>
    </row>
    <row r="1948" spans="3:3" x14ac:dyDescent="0.2">
      <c r="C1948" s="41"/>
    </row>
    <row r="1949" spans="3:3" x14ac:dyDescent="0.2">
      <c r="C1949" s="41"/>
    </row>
    <row r="1950" spans="3:3" x14ac:dyDescent="0.2">
      <c r="C1950" s="41"/>
    </row>
    <row r="1951" spans="3:3" x14ac:dyDescent="0.2">
      <c r="C1951" s="41"/>
    </row>
    <row r="1952" spans="3:3" x14ac:dyDescent="0.2">
      <c r="C1952" s="41"/>
    </row>
    <row r="1953" spans="3:3" x14ac:dyDescent="0.2">
      <c r="C1953" s="41"/>
    </row>
    <row r="1954" spans="3:3" x14ac:dyDescent="0.2">
      <c r="C1954" s="41"/>
    </row>
    <row r="1955" spans="3:3" x14ac:dyDescent="0.2">
      <c r="C1955" s="41"/>
    </row>
    <row r="1956" spans="3:3" x14ac:dyDescent="0.2">
      <c r="C1956" s="41"/>
    </row>
    <row r="1957" spans="3:3" x14ac:dyDescent="0.2">
      <c r="C1957" s="41"/>
    </row>
    <row r="1958" spans="3:3" x14ac:dyDescent="0.2">
      <c r="C1958" s="41"/>
    </row>
    <row r="1959" spans="3:3" x14ac:dyDescent="0.2">
      <c r="C1959" s="41"/>
    </row>
    <row r="1960" spans="3:3" x14ac:dyDescent="0.2">
      <c r="C1960" s="41"/>
    </row>
    <row r="1961" spans="3:3" x14ac:dyDescent="0.2">
      <c r="C1961" s="41"/>
    </row>
    <row r="1962" spans="3:3" x14ac:dyDescent="0.2">
      <c r="C1962" s="41"/>
    </row>
    <row r="1963" spans="3:3" x14ac:dyDescent="0.2">
      <c r="C1963" s="41"/>
    </row>
    <row r="1964" spans="3:3" x14ac:dyDescent="0.2">
      <c r="C1964" s="41"/>
    </row>
    <row r="1965" spans="3:3" x14ac:dyDescent="0.2">
      <c r="C1965" s="41"/>
    </row>
    <row r="1966" spans="3:3" x14ac:dyDescent="0.2">
      <c r="C1966" s="41"/>
    </row>
    <row r="1967" spans="3:3" x14ac:dyDescent="0.2">
      <c r="C1967" s="41"/>
    </row>
    <row r="1968" spans="3:3" x14ac:dyDescent="0.2">
      <c r="C1968" s="41"/>
    </row>
    <row r="1969" spans="3:3" x14ac:dyDescent="0.2">
      <c r="C1969" s="41"/>
    </row>
    <row r="1970" spans="3:3" x14ac:dyDescent="0.2">
      <c r="C1970" s="41"/>
    </row>
    <row r="1971" spans="3:3" x14ac:dyDescent="0.2">
      <c r="C1971" s="41"/>
    </row>
    <row r="1972" spans="3:3" x14ac:dyDescent="0.2">
      <c r="C1972" s="41"/>
    </row>
    <row r="1973" spans="3:3" x14ac:dyDescent="0.2">
      <c r="C1973" s="41"/>
    </row>
    <row r="1974" spans="3:3" x14ac:dyDescent="0.2">
      <c r="C1974" s="41"/>
    </row>
    <row r="1975" spans="3:3" x14ac:dyDescent="0.2">
      <c r="C1975" s="41"/>
    </row>
    <row r="1976" spans="3:3" x14ac:dyDescent="0.2">
      <c r="C1976" s="41"/>
    </row>
    <row r="1977" spans="3:3" x14ac:dyDescent="0.2">
      <c r="C1977" s="41"/>
    </row>
    <row r="1978" spans="3:3" x14ac:dyDescent="0.2">
      <c r="C1978" s="41"/>
    </row>
    <row r="1979" spans="3:3" x14ac:dyDescent="0.2">
      <c r="C1979" s="41"/>
    </row>
    <row r="1980" spans="3:3" x14ac:dyDescent="0.2">
      <c r="C1980" s="41"/>
    </row>
    <row r="1981" spans="3:3" x14ac:dyDescent="0.2">
      <c r="C1981" s="41"/>
    </row>
    <row r="1982" spans="3:3" x14ac:dyDescent="0.2">
      <c r="C1982" s="41"/>
    </row>
    <row r="1983" spans="3:3" x14ac:dyDescent="0.2">
      <c r="C1983" s="41"/>
    </row>
    <row r="1984" spans="3:3" x14ac:dyDescent="0.2">
      <c r="C1984" s="41"/>
    </row>
    <row r="1985" spans="3:3" x14ac:dyDescent="0.2">
      <c r="C1985" s="41"/>
    </row>
    <row r="1986" spans="3:3" x14ac:dyDescent="0.2">
      <c r="C1986" s="41"/>
    </row>
    <row r="1987" spans="3:3" x14ac:dyDescent="0.2">
      <c r="C1987" s="41"/>
    </row>
    <row r="1988" spans="3:3" x14ac:dyDescent="0.2">
      <c r="C1988" s="41"/>
    </row>
    <row r="1989" spans="3:3" x14ac:dyDescent="0.2">
      <c r="C1989" s="41"/>
    </row>
    <row r="1990" spans="3:3" x14ac:dyDescent="0.2">
      <c r="C1990" s="41"/>
    </row>
    <row r="1991" spans="3:3" x14ac:dyDescent="0.2">
      <c r="C1991" s="41"/>
    </row>
    <row r="1992" spans="3:3" x14ac:dyDescent="0.2">
      <c r="C1992" s="41"/>
    </row>
    <row r="1993" spans="3:3" x14ac:dyDescent="0.2">
      <c r="C1993" s="41"/>
    </row>
    <row r="1994" spans="3:3" x14ac:dyDescent="0.2">
      <c r="C1994" s="41"/>
    </row>
    <row r="1995" spans="3:3" x14ac:dyDescent="0.2">
      <c r="C1995" s="41"/>
    </row>
    <row r="1996" spans="3:3" x14ac:dyDescent="0.2">
      <c r="C1996" s="41"/>
    </row>
    <row r="1997" spans="3:3" x14ac:dyDescent="0.2">
      <c r="C1997" s="41"/>
    </row>
    <row r="1998" spans="3:3" x14ac:dyDescent="0.2">
      <c r="C1998" s="41"/>
    </row>
    <row r="1999" spans="3:3" x14ac:dyDescent="0.2">
      <c r="C1999" s="41"/>
    </row>
    <row r="2000" spans="3:3" x14ac:dyDescent="0.2">
      <c r="C2000" s="41"/>
    </row>
    <row r="2001" spans="3:3" x14ac:dyDescent="0.2">
      <c r="C2001" s="41"/>
    </row>
    <row r="2002" spans="3:3" x14ac:dyDescent="0.2">
      <c r="C2002" s="41"/>
    </row>
    <row r="2003" spans="3:3" x14ac:dyDescent="0.2">
      <c r="C2003" s="41"/>
    </row>
    <row r="2004" spans="3:3" x14ac:dyDescent="0.2">
      <c r="C2004" s="41"/>
    </row>
    <row r="2005" spans="3:3" x14ac:dyDescent="0.2">
      <c r="C2005" s="41"/>
    </row>
    <row r="2006" spans="3:3" x14ac:dyDescent="0.2">
      <c r="C2006" s="41"/>
    </row>
    <row r="2007" spans="3:3" x14ac:dyDescent="0.2">
      <c r="C2007" s="41"/>
    </row>
    <row r="2008" spans="3:3" x14ac:dyDescent="0.2">
      <c r="C2008" s="41"/>
    </row>
    <row r="2009" spans="3:3" x14ac:dyDescent="0.2">
      <c r="C2009" s="41"/>
    </row>
    <row r="2010" spans="3:3" x14ac:dyDescent="0.2">
      <c r="C2010" s="41"/>
    </row>
    <row r="2011" spans="3:3" x14ac:dyDescent="0.2">
      <c r="C2011" s="41"/>
    </row>
    <row r="2012" spans="3:3" x14ac:dyDescent="0.2">
      <c r="C2012" s="41"/>
    </row>
    <row r="2013" spans="3:3" x14ac:dyDescent="0.2">
      <c r="C2013" s="41"/>
    </row>
    <row r="2014" spans="3:3" x14ac:dyDescent="0.2">
      <c r="C2014" s="41"/>
    </row>
    <row r="2015" spans="3:3" x14ac:dyDescent="0.2">
      <c r="C2015" s="41"/>
    </row>
    <row r="2016" spans="3:3" x14ac:dyDescent="0.2">
      <c r="C2016" s="41"/>
    </row>
    <row r="2017" spans="3:3" x14ac:dyDescent="0.2">
      <c r="C2017" s="41"/>
    </row>
    <row r="2018" spans="3:3" x14ac:dyDescent="0.2">
      <c r="C2018" s="41"/>
    </row>
    <row r="2019" spans="3:3" x14ac:dyDescent="0.2">
      <c r="C2019" s="41"/>
    </row>
    <row r="2020" spans="3:3" x14ac:dyDescent="0.2">
      <c r="C2020" s="41"/>
    </row>
    <row r="2021" spans="3:3" x14ac:dyDescent="0.2">
      <c r="C2021" s="41"/>
    </row>
    <row r="2022" spans="3:3" x14ac:dyDescent="0.2">
      <c r="C2022" s="41"/>
    </row>
    <row r="2023" spans="3:3" x14ac:dyDescent="0.2">
      <c r="C2023" s="41"/>
    </row>
    <row r="2024" spans="3:3" x14ac:dyDescent="0.2">
      <c r="C2024" s="41"/>
    </row>
    <row r="2025" spans="3:3" x14ac:dyDescent="0.2">
      <c r="C2025" s="41"/>
    </row>
    <row r="2026" spans="3:3" x14ac:dyDescent="0.2">
      <c r="C2026" s="41"/>
    </row>
    <row r="2027" spans="3:3" x14ac:dyDescent="0.2">
      <c r="C2027" s="41"/>
    </row>
    <row r="2028" spans="3:3" x14ac:dyDescent="0.2">
      <c r="C2028" s="41"/>
    </row>
    <row r="2029" spans="3:3" x14ac:dyDescent="0.2">
      <c r="C2029" s="41"/>
    </row>
    <row r="2030" spans="3:3" x14ac:dyDescent="0.2">
      <c r="C2030" s="41"/>
    </row>
    <row r="2031" spans="3:3" x14ac:dyDescent="0.2">
      <c r="C2031" s="41"/>
    </row>
    <row r="2032" spans="3:3" x14ac:dyDescent="0.2">
      <c r="C2032" s="41"/>
    </row>
    <row r="2033" spans="3:3" x14ac:dyDescent="0.2">
      <c r="C2033" s="41"/>
    </row>
    <row r="2034" spans="3:3" x14ac:dyDescent="0.2">
      <c r="C2034" s="41"/>
    </row>
    <row r="2035" spans="3:3" x14ac:dyDescent="0.2">
      <c r="C2035" s="41"/>
    </row>
    <row r="2036" spans="3:3" x14ac:dyDescent="0.2">
      <c r="C2036" s="41"/>
    </row>
    <row r="2037" spans="3:3" x14ac:dyDescent="0.2">
      <c r="C2037" s="41"/>
    </row>
    <row r="2038" spans="3:3" x14ac:dyDescent="0.2">
      <c r="C2038" s="41"/>
    </row>
    <row r="2039" spans="3:3" x14ac:dyDescent="0.2">
      <c r="C2039" s="41"/>
    </row>
    <row r="2040" spans="3:3" x14ac:dyDescent="0.2">
      <c r="C2040" s="41"/>
    </row>
    <row r="2041" spans="3:3" x14ac:dyDescent="0.2">
      <c r="C2041" s="41"/>
    </row>
    <row r="2042" spans="3:3" x14ac:dyDescent="0.2">
      <c r="C2042" s="41"/>
    </row>
    <row r="2043" spans="3:3" x14ac:dyDescent="0.2">
      <c r="C2043" s="41"/>
    </row>
    <row r="2044" spans="3:3" x14ac:dyDescent="0.2">
      <c r="C2044" s="41"/>
    </row>
    <row r="2045" spans="3:3" x14ac:dyDescent="0.2">
      <c r="C2045" s="41"/>
    </row>
    <row r="2046" spans="3:3" x14ac:dyDescent="0.2">
      <c r="C2046" s="41"/>
    </row>
    <row r="2047" spans="3:3" x14ac:dyDescent="0.2">
      <c r="C2047" s="41"/>
    </row>
    <row r="2048" spans="3:3" x14ac:dyDescent="0.2">
      <c r="C2048" s="41"/>
    </row>
    <row r="2049" spans="3:3" x14ac:dyDescent="0.2">
      <c r="C2049" s="41"/>
    </row>
    <row r="2050" spans="3:3" x14ac:dyDescent="0.2">
      <c r="C2050" s="41"/>
    </row>
    <row r="2051" spans="3:3" x14ac:dyDescent="0.2">
      <c r="C2051" s="41"/>
    </row>
    <row r="2052" spans="3:3" x14ac:dyDescent="0.2">
      <c r="C2052" s="41"/>
    </row>
    <row r="2053" spans="3:3" x14ac:dyDescent="0.2">
      <c r="C2053" s="41"/>
    </row>
    <row r="2054" spans="3:3" x14ac:dyDescent="0.2">
      <c r="C2054" s="41"/>
    </row>
    <row r="2055" spans="3:3" x14ac:dyDescent="0.2">
      <c r="C2055" s="41"/>
    </row>
    <row r="2056" spans="3:3" x14ac:dyDescent="0.2">
      <c r="C2056" s="41"/>
    </row>
    <row r="2057" spans="3:3" x14ac:dyDescent="0.2">
      <c r="C2057" s="41"/>
    </row>
    <row r="2058" spans="3:3" x14ac:dyDescent="0.2">
      <c r="C2058" s="41"/>
    </row>
    <row r="2059" spans="3:3" x14ac:dyDescent="0.2">
      <c r="C2059" s="41"/>
    </row>
    <row r="2060" spans="3:3" x14ac:dyDescent="0.2">
      <c r="C2060" s="41"/>
    </row>
    <row r="2061" spans="3:3" x14ac:dyDescent="0.2">
      <c r="C2061" s="41"/>
    </row>
    <row r="2062" spans="3:3" x14ac:dyDescent="0.2">
      <c r="C2062" s="41"/>
    </row>
    <row r="2063" spans="3:3" x14ac:dyDescent="0.2">
      <c r="C2063" s="41"/>
    </row>
    <row r="2064" spans="3:3" x14ac:dyDescent="0.2">
      <c r="C2064" s="41"/>
    </row>
    <row r="2065" spans="3:3" x14ac:dyDescent="0.2">
      <c r="C2065" s="41"/>
    </row>
    <row r="2066" spans="3:3" x14ac:dyDescent="0.2">
      <c r="C2066" s="41"/>
    </row>
    <row r="2067" spans="3:3" x14ac:dyDescent="0.2">
      <c r="C2067" s="41"/>
    </row>
    <row r="2068" spans="3:3" x14ac:dyDescent="0.2">
      <c r="C2068" s="41"/>
    </row>
    <row r="2069" spans="3:3" x14ac:dyDescent="0.2">
      <c r="C2069" s="41"/>
    </row>
    <row r="2070" spans="3:3" x14ac:dyDescent="0.2">
      <c r="C2070" s="41"/>
    </row>
    <row r="2071" spans="3:3" x14ac:dyDescent="0.2">
      <c r="C2071" s="41"/>
    </row>
    <row r="2072" spans="3:3" x14ac:dyDescent="0.2">
      <c r="C2072" s="41"/>
    </row>
    <row r="2073" spans="3:3" x14ac:dyDescent="0.2">
      <c r="C2073" s="41"/>
    </row>
    <row r="2074" spans="3:3" x14ac:dyDescent="0.2">
      <c r="C2074" s="41"/>
    </row>
    <row r="2075" spans="3:3" x14ac:dyDescent="0.2">
      <c r="C2075" s="41"/>
    </row>
    <row r="2076" spans="3:3" x14ac:dyDescent="0.2">
      <c r="C2076" s="41"/>
    </row>
    <row r="2077" spans="3:3" x14ac:dyDescent="0.2">
      <c r="C2077" s="41"/>
    </row>
    <row r="2078" spans="3:3" x14ac:dyDescent="0.2">
      <c r="C2078" s="41"/>
    </row>
    <row r="2079" spans="3:3" x14ac:dyDescent="0.2">
      <c r="C2079" s="41"/>
    </row>
    <row r="2080" spans="3:3" x14ac:dyDescent="0.2">
      <c r="C2080" s="41"/>
    </row>
    <row r="2081" spans="3:3" x14ac:dyDescent="0.2">
      <c r="C2081" s="41"/>
    </row>
    <row r="2082" spans="3:3" x14ac:dyDescent="0.2">
      <c r="C2082" s="41"/>
    </row>
    <row r="2083" spans="3:3" x14ac:dyDescent="0.2">
      <c r="C2083" s="41"/>
    </row>
    <row r="2084" spans="3:3" x14ac:dyDescent="0.2">
      <c r="C2084" s="41"/>
    </row>
    <row r="2085" spans="3:3" x14ac:dyDescent="0.2">
      <c r="C2085" s="41"/>
    </row>
    <row r="2086" spans="3:3" x14ac:dyDescent="0.2">
      <c r="C2086" s="41"/>
    </row>
    <row r="2087" spans="3:3" x14ac:dyDescent="0.2">
      <c r="C2087" s="41"/>
    </row>
    <row r="2088" spans="3:3" x14ac:dyDescent="0.2">
      <c r="C2088" s="41"/>
    </row>
    <row r="2089" spans="3:3" x14ac:dyDescent="0.2">
      <c r="C2089" s="41"/>
    </row>
    <row r="2090" spans="3:3" x14ac:dyDescent="0.2">
      <c r="C2090" s="41"/>
    </row>
    <row r="2091" spans="3:3" x14ac:dyDescent="0.2">
      <c r="C2091" s="41"/>
    </row>
    <row r="2092" spans="3:3" x14ac:dyDescent="0.2">
      <c r="C2092" s="41"/>
    </row>
    <row r="2093" spans="3:3" x14ac:dyDescent="0.2">
      <c r="C2093" s="41"/>
    </row>
    <row r="2094" spans="3:3" x14ac:dyDescent="0.2">
      <c r="C2094" s="41"/>
    </row>
    <row r="2095" spans="3:3" x14ac:dyDescent="0.2">
      <c r="C2095" s="41"/>
    </row>
    <row r="2096" spans="3:3" x14ac:dyDescent="0.2">
      <c r="C2096" s="41"/>
    </row>
    <row r="2097" spans="3:3" x14ac:dyDescent="0.2">
      <c r="C2097" s="41"/>
    </row>
    <row r="2098" spans="3:3" x14ac:dyDescent="0.2">
      <c r="C2098" s="41"/>
    </row>
    <row r="2099" spans="3:3" x14ac:dyDescent="0.2">
      <c r="C2099" s="41"/>
    </row>
    <row r="2100" spans="3:3" x14ac:dyDescent="0.2">
      <c r="C2100" s="41"/>
    </row>
    <row r="2101" spans="3:3" x14ac:dyDescent="0.2">
      <c r="C2101" s="41"/>
    </row>
    <row r="2102" spans="3:3" x14ac:dyDescent="0.2">
      <c r="C2102" s="41"/>
    </row>
    <row r="2103" spans="3:3" x14ac:dyDescent="0.2">
      <c r="C2103" s="41"/>
    </row>
    <row r="2104" spans="3:3" x14ac:dyDescent="0.2">
      <c r="C2104" s="41"/>
    </row>
    <row r="2105" spans="3:3" x14ac:dyDescent="0.2">
      <c r="C2105" s="41"/>
    </row>
    <row r="2106" spans="3:3" x14ac:dyDescent="0.2">
      <c r="C2106" s="41"/>
    </row>
    <row r="2107" spans="3:3" x14ac:dyDescent="0.2">
      <c r="C2107" s="41"/>
    </row>
    <row r="2108" spans="3:3" x14ac:dyDescent="0.2">
      <c r="C2108" s="41"/>
    </row>
    <row r="2109" spans="3:3" x14ac:dyDescent="0.2">
      <c r="C2109" s="41"/>
    </row>
    <row r="2110" spans="3:3" x14ac:dyDescent="0.2">
      <c r="C2110" s="41"/>
    </row>
    <row r="2111" spans="3:3" x14ac:dyDescent="0.2">
      <c r="C2111" s="41"/>
    </row>
    <row r="2112" spans="3:3" x14ac:dyDescent="0.2">
      <c r="C2112" s="41"/>
    </row>
    <row r="2113" spans="3:3" x14ac:dyDescent="0.2">
      <c r="C2113" s="41"/>
    </row>
    <row r="2114" spans="3:3" x14ac:dyDescent="0.2">
      <c r="C2114" s="41"/>
    </row>
    <row r="2115" spans="3:3" x14ac:dyDescent="0.2">
      <c r="C2115" s="41"/>
    </row>
    <row r="2116" spans="3:3" x14ac:dyDescent="0.2">
      <c r="C2116" s="41"/>
    </row>
    <row r="2117" spans="3:3" x14ac:dyDescent="0.2">
      <c r="C2117" s="41"/>
    </row>
    <row r="2118" spans="3:3" x14ac:dyDescent="0.2">
      <c r="C2118" s="41"/>
    </row>
    <row r="2119" spans="3:3" x14ac:dyDescent="0.2">
      <c r="C2119" s="41"/>
    </row>
    <row r="2120" spans="3:3" x14ac:dyDescent="0.2">
      <c r="C2120" s="41"/>
    </row>
    <row r="2121" spans="3:3" x14ac:dyDescent="0.2">
      <c r="C2121" s="41"/>
    </row>
    <row r="2122" spans="3:3" x14ac:dyDescent="0.2">
      <c r="C2122" s="41"/>
    </row>
    <row r="2123" spans="3:3" x14ac:dyDescent="0.2">
      <c r="C2123" s="41"/>
    </row>
    <row r="2124" spans="3:3" x14ac:dyDescent="0.2">
      <c r="C2124" s="41"/>
    </row>
    <row r="2125" spans="3:3" x14ac:dyDescent="0.2">
      <c r="C2125" s="41"/>
    </row>
    <row r="2126" spans="3:3" x14ac:dyDescent="0.2">
      <c r="C2126" s="41"/>
    </row>
    <row r="2127" spans="3:3" x14ac:dyDescent="0.2">
      <c r="C2127" s="41"/>
    </row>
    <row r="2128" spans="3:3" x14ac:dyDescent="0.2">
      <c r="C2128" s="41"/>
    </row>
    <row r="2129" spans="3:3" x14ac:dyDescent="0.2">
      <c r="C2129" s="41"/>
    </row>
    <row r="2130" spans="3:3" x14ac:dyDescent="0.2">
      <c r="C2130" s="41"/>
    </row>
    <row r="2131" spans="3:3" x14ac:dyDescent="0.2">
      <c r="C2131" s="41"/>
    </row>
    <row r="2132" spans="3:3" x14ac:dyDescent="0.2">
      <c r="C2132" s="41"/>
    </row>
    <row r="2133" spans="3:3" x14ac:dyDescent="0.2">
      <c r="C2133" s="41"/>
    </row>
    <row r="2134" spans="3:3" x14ac:dyDescent="0.2">
      <c r="C2134" s="41"/>
    </row>
    <row r="2135" spans="3:3" x14ac:dyDescent="0.2">
      <c r="C2135" s="41"/>
    </row>
    <row r="2136" spans="3:3" x14ac:dyDescent="0.2">
      <c r="C2136" s="41"/>
    </row>
    <row r="2137" spans="3:3" x14ac:dyDescent="0.2">
      <c r="C2137" s="41"/>
    </row>
    <row r="2138" spans="3:3" x14ac:dyDescent="0.2">
      <c r="C2138" s="41"/>
    </row>
    <row r="2139" spans="3:3" x14ac:dyDescent="0.2">
      <c r="C2139" s="41"/>
    </row>
    <row r="2140" spans="3:3" x14ac:dyDescent="0.2">
      <c r="C2140" s="41"/>
    </row>
    <row r="2141" spans="3:3" x14ac:dyDescent="0.2">
      <c r="C2141" s="41"/>
    </row>
    <row r="2142" spans="3:3" x14ac:dyDescent="0.2">
      <c r="C2142" s="41"/>
    </row>
    <row r="2143" spans="3:3" x14ac:dyDescent="0.2">
      <c r="C2143" s="41"/>
    </row>
    <row r="2144" spans="3:3" x14ac:dyDescent="0.2">
      <c r="C2144" s="41"/>
    </row>
    <row r="2145" spans="3:3" x14ac:dyDescent="0.2">
      <c r="C2145" s="41"/>
    </row>
    <row r="2146" spans="3:3" x14ac:dyDescent="0.2">
      <c r="C2146" s="41"/>
    </row>
    <row r="2147" spans="3:3" x14ac:dyDescent="0.2">
      <c r="C2147" s="41"/>
    </row>
    <row r="2148" spans="3:3" x14ac:dyDescent="0.2">
      <c r="C2148" s="41"/>
    </row>
    <row r="2149" spans="3:3" x14ac:dyDescent="0.2">
      <c r="C2149" s="41"/>
    </row>
    <row r="2150" spans="3:3" x14ac:dyDescent="0.2">
      <c r="C2150" s="41"/>
    </row>
    <row r="2151" spans="3:3" x14ac:dyDescent="0.2">
      <c r="C2151" s="41"/>
    </row>
    <row r="2152" spans="3:3" x14ac:dyDescent="0.2">
      <c r="C2152" s="41"/>
    </row>
    <row r="2153" spans="3:3" x14ac:dyDescent="0.2">
      <c r="C2153" s="41"/>
    </row>
    <row r="2154" spans="3:3" x14ac:dyDescent="0.2">
      <c r="C2154" s="41"/>
    </row>
    <row r="2155" spans="3:3" x14ac:dyDescent="0.2">
      <c r="C2155" s="41"/>
    </row>
    <row r="2156" spans="3:3" x14ac:dyDescent="0.2">
      <c r="C2156" s="41"/>
    </row>
    <row r="2157" spans="3:3" x14ac:dyDescent="0.2">
      <c r="C2157" s="41"/>
    </row>
    <row r="2158" spans="3:3" x14ac:dyDescent="0.2">
      <c r="C2158" s="41"/>
    </row>
    <row r="2159" spans="3:3" x14ac:dyDescent="0.2">
      <c r="C2159" s="41"/>
    </row>
    <row r="2160" spans="3:3" x14ac:dyDescent="0.2">
      <c r="C2160" s="41"/>
    </row>
    <row r="2161" spans="3:3" x14ac:dyDescent="0.2">
      <c r="C2161" s="41"/>
    </row>
    <row r="2162" spans="3:3" x14ac:dyDescent="0.2">
      <c r="C2162" s="41"/>
    </row>
    <row r="2163" spans="3:3" x14ac:dyDescent="0.2">
      <c r="C2163" s="41"/>
    </row>
    <row r="2164" spans="3:3" x14ac:dyDescent="0.2">
      <c r="C2164" s="41"/>
    </row>
    <row r="2165" spans="3:3" x14ac:dyDescent="0.2">
      <c r="C2165" s="41"/>
    </row>
    <row r="2166" spans="3:3" x14ac:dyDescent="0.2">
      <c r="C2166" s="41"/>
    </row>
    <row r="2167" spans="3:3" x14ac:dyDescent="0.2">
      <c r="C2167" s="41"/>
    </row>
    <row r="2168" spans="3:3" x14ac:dyDescent="0.2">
      <c r="C2168" s="41"/>
    </row>
    <row r="2169" spans="3:3" x14ac:dyDescent="0.2">
      <c r="C2169" s="41"/>
    </row>
    <row r="2170" spans="3:3" x14ac:dyDescent="0.2">
      <c r="C2170" s="41"/>
    </row>
    <row r="2171" spans="3:3" x14ac:dyDescent="0.2">
      <c r="C2171" s="41"/>
    </row>
    <row r="2172" spans="3:3" x14ac:dyDescent="0.2">
      <c r="C2172" s="41"/>
    </row>
    <row r="2173" spans="3:3" x14ac:dyDescent="0.2">
      <c r="C2173" s="41"/>
    </row>
    <row r="2174" spans="3:3" x14ac:dyDescent="0.2">
      <c r="C2174" s="41"/>
    </row>
    <row r="2175" spans="3:3" x14ac:dyDescent="0.2">
      <c r="C2175" s="41"/>
    </row>
    <row r="2176" spans="3:3" x14ac:dyDescent="0.2">
      <c r="C2176" s="41"/>
    </row>
    <row r="2177" spans="3:3" x14ac:dyDescent="0.2">
      <c r="C2177" s="41"/>
    </row>
    <row r="2178" spans="3:3" x14ac:dyDescent="0.2">
      <c r="C2178" s="41"/>
    </row>
    <row r="2179" spans="3:3" x14ac:dyDescent="0.2">
      <c r="C2179" s="41"/>
    </row>
    <row r="2180" spans="3:3" x14ac:dyDescent="0.2">
      <c r="C2180" s="41"/>
    </row>
    <row r="2181" spans="3:3" x14ac:dyDescent="0.2">
      <c r="C2181" s="41"/>
    </row>
    <row r="2182" spans="3:3" x14ac:dyDescent="0.2">
      <c r="C2182" s="41"/>
    </row>
    <row r="2183" spans="3:3" x14ac:dyDescent="0.2">
      <c r="C2183" s="41"/>
    </row>
    <row r="2184" spans="3:3" x14ac:dyDescent="0.2">
      <c r="C2184" s="41"/>
    </row>
    <row r="2185" spans="3:3" x14ac:dyDescent="0.2">
      <c r="C2185" s="41"/>
    </row>
    <row r="2186" spans="3:3" x14ac:dyDescent="0.2">
      <c r="C2186" s="41"/>
    </row>
    <row r="2187" spans="3:3" x14ac:dyDescent="0.2">
      <c r="C2187" s="41"/>
    </row>
    <row r="2188" spans="3:3" x14ac:dyDescent="0.2">
      <c r="C2188" s="41"/>
    </row>
    <row r="2189" spans="3:3" x14ac:dyDescent="0.2">
      <c r="C2189" s="41"/>
    </row>
    <row r="2190" spans="3:3" x14ac:dyDescent="0.2">
      <c r="C2190" s="41"/>
    </row>
    <row r="2191" spans="3:3" x14ac:dyDescent="0.2">
      <c r="C2191" s="41"/>
    </row>
    <row r="2192" spans="3:3" x14ac:dyDescent="0.2">
      <c r="C2192" s="41"/>
    </row>
    <row r="2193" spans="3:3" x14ac:dyDescent="0.2">
      <c r="C2193" s="41"/>
    </row>
    <row r="2194" spans="3:3" x14ac:dyDescent="0.2">
      <c r="C2194" s="41"/>
    </row>
    <row r="2195" spans="3:3" x14ac:dyDescent="0.2">
      <c r="C2195" s="41"/>
    </row>
    <row r="2196" spans="3:3" x14ac:dyDescent="0.2">
      <c r="C2196" s="41"/>
    </row>
    <row r="2197" spans="3:3" x14ac:dyDescent="0.2">
      <c r="C2197" s="41"/>
    </row>
    <row r="2198" spans="3:3" x14ac:dyDescent="0.2">
      <c r="C2198" s="41"/>
    </row>
    <row r="2199" spans="3:3" x14ac:dyDescent="0.2">
      <c r="C2199" s="41"/>
    </row>
    <row r="2200" spans="3:3" x14ac:dyDescent="0.2">
      <c r="C2200" s="41"/>
    </row>
    <row r="2201" spans="3:3" x14ac:dyDescent="0.2">
      <c r="C2201" s="41"/>
    </row>
    <row r="2202" spans="3:3" x14ac:dyDescent="0.2">
      <c r="C2202" s="41"/>
    </row>
    <row r="2203" spans="3:3" x14ac:dyDescent="0.2">
      <c r="C2203" s="41"/>
    </row>
    <row r="2204" spans="3:3" x14ac:dyDescent="0.2">
      <c r="C2204" s="41"/>
    </row>
    <row r="2205" spans="3:3" x14ac:dyDescent="0.2">
      <c r="C2205" s="41"/>
    </row>
    <row r="2206" spans="3:3" x14ac:dyDescent="0.2">
      <c r="C2206" s="41"/>
    </row>
    <row r="2207" spans="3:3" x14ac:dyDescent="0.2">
      <c r="C2207" s="41"/>
    </row>
    <row r="2208" spans="3:3" x14ac:dyDescent="0.2">
      <c r="C2208" s="41"/>
    </row>
    <row r="2209" spans="3:3" x14ac:dyDescent="0.2">
      <c r="C2209" s="41"/>
    </row>
    <row r="2210" spans="3:3" x14ac:dyDescent="0.2">
      <c r="C2210" s="41"/>
    </row>
    <row r="2211" spans="3:3" x14ac:dyDescent="0.2">
      <c r="C2211" s="41"/>
    </row>
    <row r="2212" spans="3:3" x14ac:dyDescent="0.2">
      <c r="C2212" s="41"/>
    </row>
    <row r="2213" spans="3:3" x14ac:dyDescent="0.2">
      <c r="C2213" s="41"/>
    </row>
    <row r="2214" spans="3:3" x14ac:dyDescent="0.2">
      <c r="C2214" s="41"/>
    </row>
    <row r="2215" spans="3:3" x14ac:dyDescent="0.2">
      <c r="C2215" s="41"/>
    </row>
    <row r="2216" spans="3:3" x14ac:dyDescent="0.2">
      <c r="C2216" s="41"/>
    </row>
    <row r="2217" spans="3:3" x14ac:dyDescent="0.2">
      <c r="C2217" s="41"/>
    </row>
    <row r="2218" spans="3:3" x14ac:dyDescent="0.2">
      <c r="C2218" s="41"/>
    </row>
    <row r="2219" spans="3:3" x14ac:dyDescent="0.2">
      <c r="C2219" s="41"/>
    </row>
    <row r="2220" spans="3:3" x14ac:dyDescent="0.2">
      <c r="C2220" s="41"/>
    </row>
    <row r="2221" spans="3:3" x14ac:dyDescent="0.2">
      <c r="C2221" s="41"/>
    </row>
    <row r="2222" spans="3:3" x14ac:dyDescent="0.2">
      <c r="C2222" s="41"/>
    </row>
    <row r="2223" spans="3:3" x14ac:dyDescent="0.2">
      <c r="C2223" s="41"/>
    </row>
    <row r="2224" spans="3:3" x14ac:dyDescent="0.2">
      <c r="C2224" s="41"/>
    </row>
    <row r="2225" spans="3:3" x14ac:dyDescent="0.2">
      <c r="C2225" s="41"/>
    </row>
    <row r="2226" spans="3:3" x14ac:dyDescent="0.2">
      <c r="C2226" s="41"/>
    </row>
    <row r="2227" spans="3:3" x14ac:dyDescent="0.2">
      <c r="C2227" s="41"/>
    </row>
    <row r="2228" spans="3:3" x14ac:dyDescent="0.2">
      <c r="C2228" s="41"/>
    </row>
    <row r="2229" spans="3:3" x14ac:dyDescent="0.2">
      <c r="C2229" s="41"/>
    </row>
    <row r="2230" spans="3:3" x14ac:dyDescent="0.2">
      <c r="C2230" s="41"/>
    </row>
    <row r="2231" spans="3:3" x14ac:dyDescent="0.2">
      <c r="C2231" s="41"/>
    </row>
    <row r="2232" spans="3:3" x14ac:dyDescent="0.2">
      <c r="C2232" s="41"/>
    </row>
    <row r="2233" spans="3:3" x14ac:dyDescent="0.2">
      <c r="C2233" s="41"/>
    </row>
    <row r="2234" spans="3:3" x14ac:dyDescent="0.2">
      <c r="C2234" s="41"/>
    </row>
    <row r="2235" spans="3:3" x14ac:dyDescent="0.2">
      <c r="C2235" s="41"/>
    </row>
    <row r="2236" spans="3:3" x14ac:dyDescent="0.2">
      <c r="C2236" s="41"/>
    </row>
    <row r="2237" spans="3:3" x14ac:dyDescent="0.2">
      <c r="C2237" s="41"/>
    </row>
    <row r="2238" spans="3:3" x14ac:dyDescent="0.2">
      <c r="C2238" s="41"/>
    </row>
    <row r="2239" spans="3:3" x14ac:dyDescent="0.2">
      <c r="C2239" s="41"/>
    </row>
    <row r="2240" spans="3:3" x14ac:dyDescent="0.2">
      <c r="C2240" s="41"/>
    </row>
    <row r="2241" spans="3:3" x14ac:dyDescent="0.2">
      <c r="C2241" s="41"/>
    </row>
    <row r="2242" spans="3:3" x14ac:dyDescent="0.2">
      <c r="C2242" s="41"/>
    </row>
    <row r="2243" spans="3:3" x14ac:dyDescent="0.2">
      <c r="C2243" s="41"/>
    </row>
    <row r="2244" spans="3:3" x14ac:dyDescent="0.2">
      <c r="C2244" s="41"/>
    </row>
    <row r="2245" spans="3:3" x14ac:dyDescent="0.2">
      <c r="C2245" s="41"/>
    </row>
    <row r="2246" spans="3:3" x14ac:dyDescent="0.2">
      <c r="C2246" s="41"/>
    </row>
    <row r="2247" spans="3:3" x14ac:dyDescent="0.2">
      <c r="C2247" s="41"/>
    </row>
    <row r="2248" spans="3:3" x14ac:dyDescent="0.2">
      <c r="C2248" s="41"/>
    </row>
    <row r="2249" spans="3:3" x14ac:dyDescent="0.2">
      <c r="C2249" s="41"/>
    </row>
    <row r="2250" spans="3:3" x14ac:dyDescent="0.2">
      <c r="C2250" s="41"/>
    </row>
    <row r="2251" spans="3:3" x14ac:dyDescent="0.2">
      <c r="C2251" s="41"/>
    </row>
    <row r="2252" spans="3:3" x14ac:dyDescent="0.2">
      <c r="C2252" s="41"/>
    </row>
    <row r="2253" spans="3:3" x14ac:dyDescent="0.2">
      <c r="C2253" s="41"/>
    </row>
    <row r="2254" spans="3:3" x14ac:dyDescent="0.2">
      <c r="C2254" s="41"/>
    </row>
    <row r="2255" spans="3:3" x14ac:dyDescent="0.2">
      <c r="C2255" s="41"/>
    </row>
    <row r="2256" spans="3:3" x14ac:dyDescent="0.2">
      <c r="C2256" s="41"/>
    </row>
    <row r="2257" spans="3:3" x14ac:dyDescent="0.2">
      <c r="C2257" s="41"/>
    </row>
    <row r="2258" spans="3:3" x14ac:dyDescent="0.2">
      <c r="C2258" s="41"/>
    </row>
    <row r="2259" spans="3:3" x14ac:dyDescent="0.2">
      <c r="C2259" s="41"/>
    </row>
    <row r="2260" spans="3:3" x14ac:dyDescent="0.2">
      <c r="C2260" s="41"/>
    </row>
    <row r="2261" spans="3:3" x14ac:dyDescent="0.2">
      <c r="C2261" s="41"/>
    </row>
    <row r="2262" spans="3:3" x14ac:dyDescent="0.2">
      <c r="C2262" s="41"/>
    </row>
    <row r="2263" spans="3:3" x14ac:dyDescent="0.2">
      <c r="C2263" s="41"/>
    </row>
    <row r="2264" spans="3:3" x14ac:dyDescent="0.2">
      <c r="C2264" s="41"/>
    </row>
    <row r="2265" spans="3:3" x14ac:dyDescent="0.2">
      <c r="C2265" s="41"/>
    </row>
    <row r="2266" spans="3:3" x14ac:dyDescent="0.2">
      <c r="C2266" s="41"/>
    </row>
    <row r="2267" spans="3:3" x14ac:dyDescent="0.2">
      <c r="C2267" s="41"/>
    </row>
    <row r="2268" spans="3:3" x14ac:dyDescent="0.2">
      <c r="C2268" s="41"/>
    </row>
    <row r="2269" spans="3:3" x14ac:dyDescent="0.2">
      <c r="C2269" s="41"/>
    </row>
    <row r="2270" spans="3:3" x14ac:dyDescent="0.2">
      <c r="C2270" s="41"/>
    </row>
    <row r="2271" spans="3:3" x14ac:dyDescent="0.2">
      <c r="C2271" s="41"/>
    </row>
    <row r="2272" spans="3:3" x14ac:dyDescent="0.2">
      <c r="C2272" s="41"/>
    </row>
    <row r="2273" spans="3:3" x14ac:dyDescent="0.2">
      <c r="C2273" s="41"/>
    </row>
    <row r="2274" spans="3:3" x14ac:dyDescent="0.2">
      <c r="C2274" s="41"/>
    </row>
    <row r="2275" spans="3:3" x14ac:dyDescent="0.2">
      <c r="C2275" s="41"/>
    </row>
    <row r="2276" spans="3:3" x14ac:dyDescent="0.2">
      <c r="C2276" s="41"/>
    </row>
    <row r="2277" spans="3:3" x14ac:dyDescent="0.2">
      <c r="C2277" s="41"/>
    </row>
    <row r="2278" spans="3:3" x14ac:dyDescent="0.2">
      <c r="C2278" s="41"/>
    </row>
    <row r="2279" spans="3:3" x14ac:dyDescent="0.2">
      <c r="C2279" s="41"/>
    </row>
    <row r="2280" spans="3:3" x14ac:dyDescent="0.2">
      <c r="C2280" s="41"/>
    </row>
    <row r="2281" spans="3:3" x14ac:dyDescent="0.2">
      <c r="C2281" s="41"/>
    </row>
    <row r="2282" spans="3:3" x14ac:dyDescent="0.2">
      <c r="C2282" s="41"/>
    </row>
    <row r="2283" spans="3:3" x14ac:dyDescent="0.2">
      <c r="C2283" s="41"/>
    </row>
    <row r="2284" spans="3:3" x14ac:dyDescent="0.2">
      <c r="C2284" s="41"/>
    </row>
    <row r="2285" spans="3:3" x14ac:dyDescent="0.2">
      <c r="C2285" s="41"/>
    </row>
    <row r="2286" spans="3:3" x14ac:dyDescent="0.2">
      <c r="C2286" s="41"/>
    </row>
    <row r="2287" spans="3:3" x14ac:dyDescent="0.2">
      <c r="C2287" s="41"/>
    </row>
    <row r="2288" spans="3:3" x14ac:dyDescent="0.2">
      <c r="C2288" s="41"/>
    </row>
    <row r="2289" spans="3:3" x14ac:dyDescent="0.2">
      <c r="C2289" s="41"/>
    </row>
    <row r="2290" spans="3:3" x14ac:dyDescent="0.2">
      <c r="C2290" s="41"/>
    </row>
    <row r="2291" spans="3:3" x14ac:dyDescent="0.2">
      <c r="C2291" s="41"/>
    </row>
    <row r="2292" spans="3:3" x14ac:dyDescent="0.2">
      <c r="C2292" s="41"/>
    </row>
    <row r="2293" spans="3:3" x14ac:dyDescent="0.2">
      <c r="C2293" s="41"/>
    </row>
    <row r="2294" spans="3:3" x14ac:dyDescent="0.2">
      <c r="C2294" s="41"/>
    </row>
    <row r="2295" spans="3:3" x14ac:dyDescent="0.2">
      <c r="C2295" s="41"/>
    </row>
    <row r="2296" spans="3:3" x14ac:dyDescent="0.2">
      <c r="C2296" s="41"/>
    </row>
    <row r="2297" spans="3:3" x14ac:dyDescent="0.2">
      <c r="C2297" s="41"/>
    </row>
    <row r="2298" spans="3:3" x14ac:dyDescent="0.2">
      <c r="C2298" s="41"/>
    </row>
    <row r="2299" spans="3:3" x14ac:dyDescent="0.2">
      <c r="C2299" s="41"/>
    </row>
    <row r="2300" spans="3:3" x14ac:dyDescent="0.2">
      <c r="C2300" s="41"/>
    </row>
    <row r="2301" spans="3:3" x14ac:dyDescent="0.2">
      <c r="C2301" s="41"/>
    </row>
    <row r="2302" spans="3:3" x14ac:dyDescent="0.2">
      <c r="C2302" s="41"/>
    </row>
    <row r="2303" spans="3:3" x14ac:dyDescent="0.2">
      <c r="C2303" s="41"/>
    </row>
    <row r="2304" spans="3:3" x14ac:dyDescent="0.2">
      <c r="C2304" s="41"/>
    </row>
    <row r="2305" spans="3:3" x14ac:dyDescent="0.2">
      <c r="C2305" s="41"/>
    </row>
    <row r="2306" spans="3:3" x14ac:dyDescent="0.2">
      <c r="C2306" s="41"/>
    </row>
    <row r="2307" spans="3:3" x14ac:dyDescent="0.2">
      <c r="C2307" s="41"/>
    </row>
    <row r="2308" spans="3:3" x14ac:dyDescent="0.2">
      <c r="C2308" s="41"/>
    </row>
    <row r="2309" spans="3:3" x14ac:dyDescent="0.2">
      <c r="C2309" s="41"/>
    </row>
    <row r="2310" spans="3:3" x14ac:dyDescent="0.2">
      <c r="C2310" s="41"/>
    </row>
    <row r="2311" spans="3:3" x14ac:dyDescent="0.2">
      <c r="C2311" s="41"/>
    </row>
    <row r="2312" spans="3:3" x14ac:dyDescent="0.2">
      <c r="C2312" s="41"/>
    </row>
    <row r="2313" spans="3:3" x14ac:dyDescent="0.2">
      <c r="C2313" s="41"/>
    </row>
    <row r="2314" spans="3:3" x14ac:dyDescent="0.2">
      <c r="C2314" s="41"/>
    </row>
    <row r="2315" spans="3:3" x14ac:dyDescent="0.2">
      <c r="C2315" s="41"/>
    </row>
    <row r="2316" spans="3:3" x14ac:dyDescent="0.2">
      <c r="C2316" s="41"/>
    </row>
    <row r="2317" spans="3:3" x14ac:dyDescent="0.2">
      <c r="C2317" s="41"/>
    </row>
    <row r="2318" spans="3:3" x14ac:dyDescent="0.2">
      <c r="C2318" s="41"/>
    </row>
    <row r="2319" spans="3:3" x14ac:dyDescent="0.2">
      <c r="C2319" s="41"/>
    </row>
    <row r="2320" spans="3:3" x14ac:dyDescent="0.2">
      <c r="C2320" s="41"/>
    </row>
    <row r="2321" spans="3:3" x14ac:dyDescent="0.2">
      <c r="C2321" s="41"/>
    </row>
    <row r="2322" spans="3:3" x14ac:dyDescent="0.2">
      <c r="C2322" s="41"/>
    </row>
    <row r="2323" spans="3:3" x14ac:dyDescent="0.2">
      <c r="C2323" s="41"/>
    </row>
    <row r="2324" spans="3:3" x14ac:dyDescent="0.2">
      <c r="C2324" s="41"/>
    </row>
    <row r="2325" spans="3:3" x14ac:dyDescent="0.2">
      <c r="C2325" s="41"/>
    </row>
    <row r="2326" spans="3:3" x14ac:dyDescent="0.2">
      <c r="C2326" s="41"/>
    </row>
    <row r="2327" spans="3:3" x14ac:dyDescent="0.2">
      <c r="C2327" s="41"/>
    </row>
    <row r="2328" spans="3:3" x14ac:dyDescent="0.2">
      <c r="C2328" s="41"/>
    </row>
    <row r="2329" spans="3:3" x14ac:dyDescent="0.2">
      <c r="C2329" s="41"/>
    </row>
    <row r="2330" spans="3:3" x14ac:dyDescent="0.2">
      <c r="C2330" s="41"/>
    </row>
    <row r="2331" spans="3:3" x14ac:dyDescent="0.2">
      <c r="C2331" s="41"/>
    </row>
    <row r="2332" spans="3:3" x14ac:dyDescent="0.2">
      <c r="C2332" s="41"/>
    </row>
    <row r="2333" spans="3:3" x14ac:dyDescent="0.2">
      <c r="C2333" s="41"/>
    </row>
    <row r="2334" spans="3:3" x14ac:dyDescent="0.2">
      <c r="C2334" s="41"/>
    </row>
    <row r="2335" spans="3:3" x14ac:dyDescent="0.2">
      <c r="C2335" s="41"/>
    </row>
    <row r="2336" spans="3:3" x14ac:dyDescent="0.2">
      <c r="C2336" s="41"/>
    </row>
    <row r="2337" spans="3:3" x14ac:dyDescent="0.2">
      <c r="C2337" s="41"/>
    </row>
    <row r="2338" spans="3:3" x14ac:dyDescent="0.2">
      <c r="C2338" s="41"/>
    </row>
    <row r="2339" spans="3:3" x14ac:dyDescent="0.2">
      <c r="C2339" s="41"/>
    </row>
    <row r="2340" spans="3:3" x14ac:dyDescent="0.2">
      <c r="C2340" s="41"/>
    </row>
    <row r="2341" spans="3:3" x14ac:dyDescent="0.2">
      <c r="C2341" s="41"/>
    </row>
    <row r="2342" spans="3:3" x14ac:dyDescent="0.2">
      <c r="C2342" s="41"/>
    </row>
    <row r="2343" spans="3:3" x14ac:dyDescent="0.2">
      <c r="C2343" s="41"/>
    </row>
    <row r="2344" spans="3:3" x14ac:dyDescent="0.2">
      <c r="C2344" s="41"/>
    </row>
    <row r="2345" spans="3:3" x14ac:dyDescent="0.2">
      <c r="C2345" s="41"/>
    </row>
    <row r="2346" spans="3:3" x14ac:dyDescent="0.2">
      <c r="C2346" s="41"/>
    </row>
    <row r="2347" spans="3:3" x14ac:dyDescent="0.2">
      <c r="C2347" s="41"/>
    </row>
    <row r="2348" spans="3:3" x14ac:dyDescent="0.2">
      <c r="C2348" s="41"/>
    </row>
    <row r="2349" spans="3:3" x14ac:dyDescent="0.2">
      <c r="C2349" s="41"/>
    </row>
    <row r="2350" spans="3:3" x14ac:dyDescent="0.2">
      <c r="C2350" s="41"/>
    </row>
    <row r="2351" spans="3:3" x14ac:dyDescent="0.2">
      <c r="C2351" s="41"/>
    </row>
    <row r="2352" spans="3:3" x14ac:dyDescent="0.2">
      <c r="C2352" s="41"/>
    </row>
    <row r="2353" spans="3:3" x14ac:dyDescent="0.2">
      <c r="C2353" s="41"/>
    </row>
    <row r="2354" spans="3:3" x14ac:dyDescent="0.2">
      <c r="C2354" s="41"/>
    </row>
    <row r="2355" spans="3:3" x14ac:dyDescent="0.2">
      <c r="C2355" s="41"/>
    </row>
    <row r="2356" spans="3:3" x14ac:dyDescent="0.2">
      <c r="C2356" s="41"/>
    </row>
    <row r="2357" spans="3:3" x14ac:dyDescent="0.2">
      <c r="C2357" s="41"/>
    </row>
    <row r="2358" spans="3:3" x14ac:dyDescent="0.2">
      <c r="C2358" s="41"/>
    </row>
    <row r="2359" spans="3:3" x14ac:dyDescent="0.2">
      <c r="C2359" s="41"/>
    </row>
    <row r="2360" spans="3:3" x14ac:dyDescent="0.2">
      <c r="C2360" s="41"/>
    </row>
    <row r="2361" spans="3:3" x14ac:dyDescent="0.2">
      <c r="C2361" s="41"/>
    </row>
    <row r="2362" spans="3:3" x14ac:dyDescent="0.2">
      <c r="C2362" s="41"/>
    </row>
    <row r="2363" spans="3:3" x14ac:dyDescent="0.2">
      <c r="C2363" s="41"/>
    </row>
    <row r="2364" spans="3:3" x14ac:dyDescent="0.2">
      <c r="C2364" s="41"/>
    </row>
    <row r="2365" spans="3:3" x14ac:dyDescent="0.2">
      <c r="C2365" s="41"/>
    </row>
    <row r="2366" spans="3:3" x14ac:dyDescent="0.2">
      <c r="C2366" s="41"/>
    </row>
    <row r="2367" spans="3:3" x14ac:dyDescent="0.2">
      <c r="C2367" s="41"/>
    </row>
    <row r="2368" spans="3:3" x14ac:dyDescent="0.2">
      <c r="C2368" s="41"/>
    </row>
    <row r="2369" spans="3:3" x14ac:dyDescent="0.2">
      <c r="C2369" s="41"/>
    </row>
    <row r="2370" spans="3:3" x14ac:dyDescent="0.2">
      <c r="C2370" s="41"/>
    </row>
    <row r="2371" spans="3:3" x14ac:dyDescent="0.2">
      <c r="C2371" s="41"/>
    </row>
    <row r="2372" spans="3:3" x14ac:dyDescent="0.2">
      <c r="C2372" s="41"/>
    </row>
    <row r="2373" spans="3:3" x14ac:dyDescent="0.2">
      <c r="C2373" s="41"/>
    </row>
    <row r="2374" spans="3:3" x14ac:dyDescent="0.2">
      <c r="C2374" s="41"/>
    </row>
    <row r="2375" spans="3:3" x14ac:dyDescent="0.2">
      <c r="C2375" s="41"/>
    </row>
    <row r="2376" spans="3:3" x14ac:dyDescent="0.2">
      <c r="C2376" s="41"/>
    </row>
    <row r="2377" spans="3:3" x14ac:dyDescent="0.2">
      <c r="C2377" s="41"/>
    </row>
    <row r="2378" spans="3:3" x14ac:dyDescent="0.2">
      <c r="C2378" s="41"/>
    </row>
    <row r="2379" spans="3:3" x14ac:dyDescent="0.2">
      <c r="C2379" s="41"/>
    </row>
    <row r="2380" spans="3:3" x14ac:dyDescent="0.2">
      <c r="C2380" s="41"/>
    </row>
    <row r="2381" spans="3:3" x14ac:dyDescent="0.2">
      <c r="C2381" s="41"/>
    </row>
    <row r="2382" spans="3:3" x14ac:dyDescent="0.2">
      <c r="C2382" s="41"/>
    </row>
    <row r="2383" spans="3:3" x14ac:dyDescent="0.2">
      <c r="C2383" s="41"/>
    </row>
    <row r="2384" spans="3:3" x14ac:dyDescent="0.2">
      <c r="C2384" s="41"/>
    </row>
    <row r="2385" spans="3:3" x14ac:dyDescent="0.2">
      <c r="C2385" s="41"/>
    </row>
    <row r="2386" spans="3:3" x14ac:dyDescent="0.2">
      <c r="C2386" s="41"/>
    </row>
    <row r="2387" spans="3:3" x14ac:dyDescent="0.2">
      <c r="C2387" s="41"/>
    </row>
    <row r="2388" spans="3:3" x14ac:dyDescent="0.2">
      <c r="C2388" s="41"/>
    </row>
    <row r="2389" spans="3:3" x14ac:dyDescent="0.2">
      <c r="C2389" s="41"/>
    </row>
    <row r="2390" spans="3:3" x14ac:dyDescent="0.2">
      <c r="C2390" s="41"/>
    </row>
    <row r="2391" spans="3:3" x14ac:dyDescent="0.2">
      <c r="C2391" s="41"/>
    </row>
    <row r="2392" spans="3:3" x14ac:dyDescent="0.2">
      <c r="C2392" s="41"/>
    </row>
    <row r="2393" spans="3:3" x14ac:dyDescent="0.2">
      <c r="C2393" s="41"/>
    </row>
    <row r="2394" spans="3:3" x14ac:dyDescent="0.2">
      <c r="C2394" s="41"/>
    </row>
    <row r="2395" spans="3:3" x14ac:dyDescent="0.2">
      <c r="C2395" s="41"/>
    </row>
    <row r="2396" spans="3:3" x14ac:dyDescent="0.2">
      <c r="C2396" s="41"/>
    </row>
    <row r="2397" spans="3:3" x14ac:dyDescent="0.2">
      <c r="C2397" s="41"/>
    </row>
    <row r="2398" spans="3:3" x14ac:dyDescent="0.2">
      <c r="C2398" s="41"/>
    </row>
    <row r="2399" spans="3:3" x14ac:dyDescent="0.2">
      <c r="C2399" s="41"/>
    </row>
    <row r="2400" spans="3:3" x14ac:dyDescent="0.2">
      <c r="C2400" s="41"/>
    </row>
    <row r="2401" spans="3:3" x14ac:dyDescent="0.2">
      <c r="C2401" s="41"/>
    </row>
    <row r="2402" spans="3:3" x14ac:dyDescent="0.2">
      <c r="C2402" s="41"/>
    </row>
    <row r="2403" spans="3:3" x14ac:dyDescent="0.2">
      <c r="C2403" s="41"/>
    </row>
    <row r="2404" spans="3:3" x14ac:dyDescent="0.2">
      <c r="C2404" s="41"/>
    </row>
    <row r="2405" spans="3:3" x14ac:dyDescent="0.2">
      <c r="C2405" s="41"/>
    </row>
    <row r="2406" spans="3:3" x14ac:dyDescent="0.2">
      <c r="C2406" s="41"/>
    </row>
    <row r="2407" spans="3:3" x14ac:dyDescent="0.2">
      <c r="C2407" s="41"/>
    </row>
    <row r="2408" spans="3:3" x14ac:dyDescent="0.2">
      <c r="C2408" s="41"/>
    </row>
    <row r="2409" spans="3:3" x14ac:dyDescent="0.2">
      <c r="C2409" s="41"/>
    </row>
    <row r="2410" spans="3:3" x14ac:dyDescent="0.2">
      <c r="C2410" s="41"/>
    </row>
    <row r="2411" spans="3:3" x14ac:dyDescent="0.2">
      <c r="C2411" s="41"/>
    </row>
    <row r="2412" spans="3:3" x14ac:dyDescent="0.2">
      <c r="C2412" s="41"/>
    </row>
    <row r="2413" spans="3:3" x14ac:dyDescent="0.2">
      <c r="C2413" s="41"/>
    </row>
    <row r="2414" spans="3:3" x14ac:dyDescent="0.2">
      <c r="C2414" s="41"/>
    </row>
    <row r="2415" spans="3:3" x14ac:dyDescent="0.2">
      <c r="C2415" s="41"/>
    </row>
    <row r="2416" spans="3:3" x14ac:dyDescent="0.2">
      <c r="C2416" s="41"/>
    </row>
    <row r="2417" spans="3:3" x14ac:dyDescent="0.2">
      <c r="C2417" s="41"/>
    </row>
    <row r="2418" spans="3:3" x14ac:dyDescent="0.2">
      <c r="C2418" s="41"/>
    </row>
    <row r="2419" spans="3:3" x14ac:dyDescent="0.2">
      <c r="C2419" s="41"/>
    </row>
    <row r="2420" spans="3:3" x14ac:dyDescent="0.2">
      <c r="C2420" s="41"/>
    </row>
    <row r="2421" spans="3:3" x14ac:dyDescent="0.2">
      <c r="C2421" s="41"/>
    </row>
    <row r="2422" spans="3:3" x14ac:dyDescent="0.2">
      <c r="C2422" s="41"/>
    </row>
    <row r="2423" spans="3:3" x14ac:dyDescent="0.2">
      <c r="C2423" s="41"/>
    </row>
    <row r="2424" spans="3:3" x14ac:dyDescent="0.2">
      <c r="C2424" s="41"/>
    </row>
    <row r="2425" spans="3:3" x14ac:dyDescent="0.2">
      <c r="C2425" s="41"/>
    </row>
    <row r="2426" spans="3:3" x14ac:dyDescent="0.2">
      <c r="C2426" s="41"/>
    </row>
    <row r="2427" spans="3:3" x14ac:dyDescent="0.2">
      <c r="C2427" s="41"/>
    </row>
    <row r="2428" spans="3:3" x14ac:dyDescent="0.2">
      <c r="C2428" s="41"/>
    </row>
    <row r="2429" spans="3:3" x14ac:dyDescent="0.2">
      <c r="C2429" s="41"/>
    </row>
    <row r="2430" spans="3:3" x14ac:dyDescent="0.2">
      <c r="C2430" s="41"/>
    </row>
    <row r="2431" spans="3:3" x14ac:dyDescent="0.2">
      <c r="C2431" s="41"/>
    </row>
    <row r="2432" spans="3:3" x14ac:dyDescent="0.2">
      <c r="C2432" s="41"/>
    </row>
    <row r="2433" spans="3:3" x14ac:dyDescent="0.2">
      <c r="C2433" s="41"/>
    </row>
    <row r="2434" spans="3:3" x14ac:dyDescent="0.2">
      <c r="C2434" s="41"/>
    </row>
    <row r="2435" spans="3:3" x14ac:dyDescent="0.2">
      <c r="C2435" s="41"/>
    </row>
    <row r="2436" spans="3:3" x14ac:dyDescent="0.2">
      <c r="C2436" s="41"/>
    </row>
    <row r="2437" spans="3:3" x14ac:dyDescent="0.2">
      <c r="C2437" s="41"/>
    </row>
    <row r="2438" spans="3:3" x14ac:dyDescent="0.2">
      <c r="C2438" s="41"/>
    </row>
    <row r="2439" spans="3:3" x14ac:dyDescent="0.2">
      <c r="C2439" s="41"/>
    </row>
    <row r="2440" spans="3:3" x14ac:dyDescent="0.2">
      <c r="C2440" s="41"/>
    </row>
    <row r="2441" spans="3:3" x14ac:dyDescent="0.2">
      <c r="C2441" s="41"/>
    </row>
    <row r="2442" spans="3:3" x14ac:dyDescent="0.2">
      <c r="C2442" s="41"/>
    </row>
    <row r="2443" spans="3:3" x14ac:dyDescent="0.2">
      <c r="C2443" s="41"/>
    </row>
    <row r="2444" spans="3:3" x14ac:dyDescent="0.2">
      <c r="C2444" s="41"/>
    </row>
    <row r="2445" spans="3:3" x14ac:dyDescent="0.2">
      <c r="C2445" s="41"/>
    </row>
    <row r="2446" spans="3:3" x14ac:dyDescent="0.2">
      <c r="C2446" s="41"/>
    </row>
    <row r="2447" spans="3:3" x14ac:dyDescent="0.2">
      <c r="C2447" s="41"/>
    </row>
    <row r="2448" spans="3:3" x14ac:dyDescent="0.2">
      <c r="C2448" s="41"/>
    </row>
    <row r="2449" spans="3:3" x14ac:dyDescent="0.2">
      <c r="C2449" s="41"/>
    </row>
    <row r="2450" spans="3:3" x14ac:dyDescent="0.2">
      <c r="C2450" s="41"/>
    </row>
    <row r="2451" spans="3:3" x14ac:dyDescent="0.2">
      <c r="C2451" s="41"/>
    </row>
    <row r="2452" spans="3:3" x14ac:dyDescent="0.2">
      <c r="C2452" s="41"/>
    </row>
    <row r="2453" spans="3:3" x14ac:dyDescent="0.2">
      <c r="C2453" s="41"/>
    </row>
    <row r="2454" spans="3:3" x14ac:dyDescent="0.2">
      <c r="C2454" s="41"/>
    </row>
    <row r="2455" spans="3:3" x14ac:dyDescent="0.2">
      <c r="C2455" s="41"/>
    </row>
    <row r="2456" spans="3:3" x14ac:dyDescent="0.2">
      <c r="C2456" s="41"/>
    </row>
    <row r="2457" spans="3:3" x14ac:dyDescent="0.2">
      <c r="C2457" s="41"/>
    </row>
    <row r="2458" spans="3:3" x14ac:dyDescent="0.2">
      <c r="C2458" s="41"/>
    </row>
    <row r="2459" spans="3:3" x14ac:dyDescent="0.2">
      <c r="C2459" s="41"/>
    </row>
    <row r="2460" spans="3:3" x14ac:dyDescent="0.2">
      <c r="C2460" s="41"/>
    </row>
    <row r="2461" spans="3:3" x14ac:dyDescent="0.2">
      <c r="C2461" s="41"/>
    </row>
    <row r="2462" spans="3:3" x14ac:dyDescent="0.2">
      <c r="C2462" s="41"/>
    </row>
    <row r="2463" spans="3:3" x14ac:dyDescent="0.2">
      <c r="C2463" s="41"/>
    </row>
    <row r="2464" spans="3:3" x14ac:dyDescent="0.2">
      <c r="C2464" s="41"/>
    </row>
    <row r="2465" spans="3:3" x14ac:dyDescent="0.2">
      <c r="C2465" s="41"/>
    </row>
    <row r="2466" spans="3:3" x14ac:dyDescent="0.2">
      <c r="C2466" s="41"/>
    </row>
    <row r="2467" spans="3:3" x14ac:dyDescent="0.2">
      <c r="C2467" s="41"/>
    </row>
    <row r="2468" spans="3:3" x14ac:dyDescent="0.2">
      <c r="C2468" s="41"/>
    </row>
    <row r="2469" spans="3:3" x14ac:dyDescent="0.2">
      <c r="C2469" s="41"/>
    </row>
    <row r="2470" spans="3:3" x14ac:dyDescent="0.2">
      <c r="C2470" s="41"/>
    </row>
    <row r="2471" spans="3:3" x14ac:dyDescent="0.2">
      <c r="C2471" s="41"/>
    </row>
    <row r="2472" spans="3:3" x14ac:dyDescent="0.2">
      <c r="C2472" s="41"/>
    </row>
    <row r="2473" spans="3:3" x14ac:dyDescent="0.2">
      <c r="C2473" s="41"/>
    </row>
    <row r="2474" spans="3:3" x14ac:dyDescent="0.2">
      <c r="C2474" s="41"/>
    </row>
    <row r="2475" spans="3:3" x14ac:dyDescent="0.2">
      <c r="C2475" s="41"/>
    </row>
    <row r="2476" spans="3:3" x14ac:dyDescent="0.2">
      <c r="C2476" s="41"/>
    </row>
    <row r="2477" spans="3:3" x14ac:dyDescent="0.2">
      <c r="C2477" s="41"/>
    </row>
    <row r="2478" spans="3:3" x14ac:dyDescent="0.2">
      <c r="C2478" s="41"/>
    </row>
    <row r="2479" spans="3:3" x14ac:dyDescent="0.2">
      <c r="C2479" s="41"/>
    </row>
    <row r="2480" spans="3:3" x14ac:dyDescent="0.2">
      <c r="C2480" s="41"/>
    </row>
    <row r="2481" spans="3:3" x14ac:dyDescent="0.2">
      <c r="C2481" s="41"/>
    </row>
    <row r="2482" spans="3:3" x14ac:dyDescent="0.2">
      <c r="C2482" s="41"/>
    </row>
    <row r="2483" spans="3:3" x14ac:dyDescent="0.2">
      <c r="C2483" s="41"/>
    </row>
    <row r="2484" spans="3:3" x14ac:dyDescent="0.2">
      <c r="C2484" s="41"/>
    </row>
    <row r="2485" spans="3:3" x14ac:dyDescent="0.2">
      <c r="C2485" s="41"/>
    </row>
    <row r="2486" spans="3:3" x14ac:dyDescent="0.2">
      <c r="C2486" s="41"/>
    </row>
    <row r="2487" spans="3:3" x14ac:dyDescent="0.2">
      <c r="C2487" s="41"/>
    </row>
    <row r="2488" spans="3:3" x14ac:dyDescent="0.2">
      <c r="C2488" s="41"/>
    </row>
    <row r="2489" spans="3:3" x14ac:dyDescent="0.2">
      <c r="C2489" s="41"/>
    </row>
    <row r="2490" spans="3:3" x14ac:dyDescent="0.2">
      <c r="C2490" s="41"/>
    </row>
    <row r="2491" spans="3:3" x14ac:dyDescent="0.2">
      <c r="C2491" s="41"/>
    </row>
    <row r="2492" spans="3:3" x14ac:dyDescent="0.2">
      <c r="C2492" s="41"/>
    </row>
    <row r="2493" spans="3:3" x14ac:dyDescent="0.2">
      <c r="C2493" s="41"/>
    </row>
    <row r="2494" spans="3:3" x14ac:dyDescent="0.2">
      <c r="C2494" s="41"/>
    </row>
    <row r="2495" spans="3:3" x14ac:dyDescent="0.2">
      <c r="C2495" s="41"/>
    </row>
    <row r="2496" spans="3:3" x14ac:dyDescent="0.2">
      <c r="C2496" s="41"/>
    </row>
    <row r="2497" spans="3:3" x14ac:dyDescent="0.2">
      <c r="C2497" s="41"/>
    </row>
    <row r="2498" spans="3:3" x14ac:dyDescent="0.2">
      <c r="C2498" s="41"/>
    </row>
    <row r="2499" spans="3:3" x14ac:dyDescent="0.2">
      <c r="C2499" s="41"/>
    </row>
    <row r="2500" spans="3:3" x14ac:dyDescent="0.2">
      <c r="C2500" s="41"/>
    </row>
    <row r="2501" spans="3:3" x14ac:dyDescent="0.2">
      <c r="C2501" s="41"/>
    </row>
    <row r="2502" spans="3:3" x14ac:dyDescent="0.2">
      <c r="C2502" s="41"/>
    </row>
    <row r="2503" spans="3:3" x14ac:dyDescent="0.2">
      <c r="C2503" s="41"/>
    </row>
    <row r="2504" spans="3:3" x14ac:dyDescent="0.2">
      <c r="C2504" s="41"/>
    </row>
    <row r="2505" spans="3:3" x14ac:dyDescent="0.2">
      <c r="C2505" s="41"/>
    </row>
    <row r="2506" spans="3:3" x14ac:dyDescent="0.2">
      <c r="C2506" s="41"/>
    </row>
    <row r="2507" spans="3:3" x14ac:dyDescent="0.2">
      <c r="C2507" s="41"/>
    </row>
    <row r="2508" spans="3:3" x14ac:dyDescent="0.2">
      <c r="C2508" s="41"/>
    </row>
    <row r="2509" spans="3:3" x14ac:dyDescent="0.2">
      <c r="C2509" s="41"/>
    </row>
    <row r="2510" spans="3:3" x14ac:dyDescent="0.2">
      <c r="C2510" s="41"/>
    </row>
    <row r="2511" spans="3:3" x14ac:dyDescent="0.2">
      <c r="C2511" s="41"/>
    </row>
    <row r="2512" spans="3:3" x14ac:dyDescent="0.2">
      <c r="C2512" s="41"/>
    </row>
    <row r="2513" spans="3:3" x14ac:dyDescent="0.2">
      <c r="C2513" s="41"/>
    </row>
    <row r="2514" spans="3:3" x14ac:dyDescent="0.2">
      <c r="C2514" s="41"/>
    </row>
    <row r="2515" spans="3:3" x14ac:dyDescent="0.2">
      <c r="C2515" s="41"/>
    </row>
    <row r="2516" spans="3:3" x14ac:dyDescent="0.2">
      <c r="C2516" s="41"/>
    </row>
    <row r="2517" spans="3:3" x14ac:dyDescent="0.2">
      <c r="C2517" s="41"/>
    </row>
    <row r="2518" spans="3:3" x14ac:dyDescent="0.2">
      <c r="C2518" s="41"/>
    </row>
    <row r="2519" spans="3:3" x14ac:dyDescent="0.2">
      <c r="C2519" s="41"/>
    </row>
    <row r="2520" spans="3:3" x14ac:dyDescent="0.2">
      <c r="C2520" s="41"/>
    </row>
    <row r="2521" spans="3:3" x14ac:dyDescent="0.2">
      <c r="C2521" s="41"/>
    </row>
    <row r="2522" spans="3:3" x14ac:dyDescent="0.2">
      <c r="C2522" s="41"/>
    </row>
    <row r="2523" spans="3:3" x14ac:dyDescent="0.2">
      <c r="C2523" s="41"/>
    </row>
    <row r="2524" spans="3:3" x14ac:dyDescent="0.2">
      <c r="C2524" s="41"/>
    </row>
    <row r="2525" spans="3:3" x14ac:dyDescent="0.2">
      <c r="C2525" s="41"/>
    </row>
    <row r="2526" spans="3:3" x14ac:dyDescent="0.2">
      <c r="C2526" s="41"/>
    </row>
    <row r="2527" spans="3:3" x14ac:dyDescent="0.2">
      <c r="C2527" s="41"/>
    </row>
    <row r="2528" spans="3:3" x14ac:dyDescent="0.2">
      <c r="C2528" s="41"/>
    </row>
    <row r="2529" spans="3:3" x14ac:dyDescent="0.2">
      <c r="C2529" s="41"/>
    </row>
    <row r="2530" spans="3:3" x14ac:dyDescent="0.2">
      <c r="C2530" s="41"/>
    </row>
    <row r="2531" spans="3:3" x14ac:dyDescent="0.2">
      <c r="C2531" s="41"/>
    </row>
    <row r="2532" spans="3:3" x14ac:dyDescent="0.2">
      <c r="C2532" s="41"/>
    </row>
    <row r="2533" spans="3:3" x14ac:dyDescent="0.2">
      <c r="C2533" s="41"/>
    </row>
    <row r="2534" spans="3:3" x14ac:dyDescent="0.2">
      <c r="C2534" s="41"/>
    </row>
    <row r="2535" spans="3:3" x14ac:dyDescent="0.2">
      <c r="C2535" s="41"/>
    </row>
    <row r="2536" spans="3:3" x14ac:dyDescent="0.2">
      <c r="C2536" s="41"/>
    </row>
    <row r="2537" spans="3:3" x14ac:dyDescent="0.2">
      <c r="C2537" s="41"/>
    </row>
    <row r="2538" spans="3:3" x14ac:dyDescent="0.2">
      <c r="C2538" s="41"/>
    </row>
    <row r="2539" spans="3:3" x14ac:dyDescent="0.2">
      <c r="C2539" s="41"/>
    </row>
    <row r="2540" spans="3:3" x14ac:dyDescent="0.2">
      <c r="C2540" s="41"/>
    </row>
    <row r="2541" spans="3:3" x14ac:dyDescent="0.2">
      <c r="C2541" s="41"/>
    </row>
    <row r="2542" spans="3:3" x14ac:dyDescent="0.2">
      <c r="C2542" s="41"/>
    </row>
    <row r="2543" spans="3:3" x14ac:dyDescent="0.2">
      <c r="C2543" s="41"/>
    </row>
    <row r="2544" spans="3:3" x14ac:dyDescent="0.2">
      <c r="C2544" s="41"/>
    </row>
    <row r="2545" spans="3:3" x14ac:dyDescent="0.2">
      <c r="C2545" s="41"/>
    </row>
    <row r="2546" spans="3:3" x14ac:dyDescent="0.2">
      <c r="C2546" s="41"/>
    </row>
    <row r="2547" spans="3:3" x14ac:dyDescent="0.2">
      <c r="C2547" s="41"/>
    </row>
    <row r="2548" spans="3:3" x14ac:dyDescent="0.2">
      <c r="C2548" s="41"/>
    </row>
    <row r="2549" spans="3:3" x14ac:dyDescent="0.2">
      <c r="C2549" s="41"/>
    </row>
    <row r="2550" spans="3:3" x14ac:dyDescent="0.2">
      <c r="C2550" s="41"/>
    </row>
    <row r="2551" spans="3:3" x14ac:dyDescent="0.2">
      <c r="C2551" s="41"/>
    </row>
    <row r="2552" spans="3:3" x14ac:dyDescent="0.2">
      <c r="C2552" s="41"/>
    </row>
    <row r="2553" spans="3:3" x14ac:dyDescent="0.2">
      <c r="C2553" s="41"/>
    </row>
    <row r="2554" spans="3:3" x14ac:dyDescent="0.2">
      <c r="C2554" s="41"/>
    </row>
    <row r="2555" spans="3:3" x14ac:dyDescent="0.2">
      <c r="C2555" s="41"/>
    </row>
    <row r="2556" spans="3:3" x14ac:dyDescent="0.2">
      <c r="C2556" s="41"/>
    </row>
    <row r="2557" spans="3:3" x14ac:dyDescent="0.2">
      <c r="C2557" s="41"/>
    </row>
    <row r="2558" spans="3:3" x14ac:dyDescent="0.2">
      <c r="C2558" s="41"/>
    </row>
    <row r="2559" spans="3:3" x14ac:dyDescent="0.2">
      <c r="C2559" s="41"/>
    </row>
    <row r="2560" spans="3:3" x14ac:dyDescent="0.2">
      <c r="C2560" s="41"/>
    </row>
    <row r="2561" spans="3:3" x14ac:dyDescent="0.2">
      <c r="C2561" s="41"/>
    </row>
    <row r="2562" spans="3:3" x14ac:dyDescent="0.2">
      <c r="C2562" s="41"/>
    </row>
    <row r="2563" spans="3:3" x14ac:dyDescent="0.2">
      <c r="C2563" s="41"/>
    </row>
    <row r="2564" spans="3:3" x14ac:dyDescent="0.2">
      <c r="C2564" s="41"/>
    </row>
    <row r="2565" spans="3:3" x14ac:dyDescent="0.2">
      <c r="C2565" s="41"/>
    </row>
    <row r="2566" spans="3:3" x14ac:dyDescent="0.2">
      <c r="C2566" s="41"/>
    </row>
    <row r="2567" spans="3:3" x14ac:dyDescent="0.2">
      <c r="C2567" s="41"/>
    </row>
    <row r="2568" spans="3:3" x14ac:dyDescent="0.2">
      <c r="C2568" s="41"/>
    </row>
    <row r="2569" spans="3:3" x14ac:dyDescent="0.2">
      <c r="C2569" s="41"/>
    </row>
    <row r="2570" spans="3:3" x14ac:dyDescent="0.2">
      <c r="C2570" s="41"/>
    </row>
    <row r="2571" spans="3:3" x14ac:dyDescent="0.2">
      <c r="C2571" s="41"/>
    </row>
    <row r="2572" spans="3:3" x14ac:dyDescent="0.2">
      <c r="C2572" s="41"/>
    </row>
    <row r="2573" spans="3:3" x14ac:dyDescent="0.2">
      <c r="C2573" s="41"/>
    </row>
    <row r="2574" spans="3:3" x14ac:dyDescent="0.2">
      <c r="C2574" s="41"/>
    </row>
    <row r="2575" spans="3:3" x14ac:dyDescent="0.2">
      <c r="C2575" s="41"/>
    </row>
    <row r="2576" spans="3:3" x14ac:dyDescent="0.2">
      <c r="C2576" s="41"/>
    </row>
    <row r="2577" spans="3:3" x14ac:dyDescent="0.2">
      <c r="C2577" s="41"/>
    </row>
    <row r="2578" spans="3:3" x14ac:dyDescent="0.2">
      <c r="C2578" s="41"/>
    </row>
    <row r="2579" spans="3:3" x14ac:dyDescent="0.2">
      <c r="C2579" s="41"/>
    </row>
    <row r="2580" spans="3:3" x14ac:dyDescent="0.2">
      <c r="C2580" s="41"/>
    </row>
    <row r="2581" spans="3:3" x14ac:dyDescent="0.2">
      <c r="C2581" s="41"/>
    </row>
    <row r="2582" spans="3:3" x14ac:dyDescent="0.2">
      <c r="C2582" s="41"/>
    </row>
    <row r="2583" spans="3:3" x14ac:dyDescent="0.2">
      <c r="C2583" s="41"/>
    </row>
    <row r="2584" spans="3:3" x14ac:dyDescent="0.2">
      <c r="C2584" s="41"/>
    </row>
    <row r="2585" spans="3:3" x14ac:dyDescent="0.2">
      <c r="C2585" s="41"/>
    </row>
    <row r="2586" spans="3:3" x14ac:dyDescent="0.2">
      <c r="C2586" s="41"/>
    </row>
    <row r="2587" spans="3:3" x14ac:dyDescent="0.2">
      <c r="C2587" s="41"/>
    </row>
    <row r="2588" spans="3:3" x14ac:dyDescent="0.2">
      <c r="C2588" s="41"/>
    </row>
    <row r="2589" spans="3:3" x14ac:dyDescent="0.2">
      <c r="C2589" s="41"/>
    </row>
    <row r="2590" spans="3:3" x14ac:dyDescent="0.2">
      <c r="C2590" s="41"/>
    </row>
    <row r="2591" spans="3:3" x14ac:dyDescent="0.2">
      <c r="C2591" s="41"/>
    </row>
    <row r="2592" spans="3:3" x14ac:dyDescent="0.2">
      <c r="C2592" s="41"/>
    </row>
    <row r="2593" spans="3:3" x14ac:dyDescent="0.2">
      <c r="C2593" s="41"/>
    </row>
    <row r="2594" spans="3:3" x14ac:dyDescent="0.2">
      <c r="C2594" s="41"/>
    </row>
    <row r="2595" spans="3:3" x14ac:dyDescent="0.2">
      <c r="C2595" s="41"/>
    </row>
    <row r="2596" spans="3:3" x14ac:dyDescent="0.2">
      <c r="C2596" s="41"/>
    </row>
    <row r="2597" spans="3:3" x14ac:dyDescent="0.2">
      <c r="C2597" s="41"/>
    </row>
    <row r="2598" spans="3:3" x14ac:dyDescent="0.2">
      <c r="C2598" s="41"/>
    </row>
    <row r="2599" spans="3:3" x14ac:dyDescent="0.2">
      <c r="C2599" s="41"/>
    </row>
    <row r="2600" spans="3:3" x14ac:dyDescent="0.2">
      <c r="C2600" s="41"/>
    </row>
    <row r="2601" spans="3:3" x14ac:dyDescent="0.2">
      <c r="C2601" s="41"/>
    </row>
    <row r="2602" spans="3:3" x14ac:dyDescent="0.2">
      <c r="C2602" s="41"/>
    </row>
    <row r="2603" spans="3:3" x14ac:dyDescent="0.2">
      <c r="C2603" s="41"/>
    </row>
    <row r="2604" spans="3:3" x14ac:dyDescent="0.2">
      <c r="C2604" s="41"/>
    </row>
    <row r="2605" spans="3:3" x14ac:dyDescent="0.2">
      <c r="C2605" s="41"/>
    </row>
    <row r="2606" spans="3:3" x14ac:dyDescent="0.2">
      <c r="C2606" s="41"/>
    </row>
    <row r="2607" spans="3:3" x14ac:dyDescent="0.2">
      <c r="C2607" s="41"/>
    </row>
    <row r="2608" spans="3:3" x14ac:dyDescent="0.2">
      <c r="C2608" s="41"/>
    </row>
    <row r="2609" spans="3:3" x14ac:dyDescent="0.2">
      <c r="C2609" s="41"/>
    </row>
    <row r="2610" spans="3:3" x14ac:dyDescent="0.2">
      <c r="C2610" s="41"/>
    </row>
    <row r="2611" spans="3:3" x14ac:dyDescent="0.2">
      <c r="C2611" s="41"/>
    </row>
    <row r="2612" spans="3:3" x14ac:dyDescent="0.2">
      <c r="C2612" s="41"/>
    </row>
    <row r="2613" spans="3:3" x14ac:dyDescent="0.2">
      <c r="C2613" s="41"/>
    </row>
    <row r="2614" spans="3:3" x14ac:dyDescent="0.2">
      <c r="C2614" s="41"/>
    </row>
    <row r="2615" spans="3:3" x14ac:dyDescent="0.2">
      <c r="C2615" s="41"/>
    </row>
    <row r="2616" spans="3:3" x14ac:dyDescent="0.2">
      <c r="C2616" s="41"/>
    </row>
    <row r="2617" spans="3:3" x14ac:dyDescent="0.2">
      <c r="C2617" s="41"/>
    </row>
    <row r="2618" spans="3:3" x14ac:dyDescent="0.2">
      <c r="C2618" s="41"/>
    </row>
    <row r="2619" spans="3:3" x14ac:dyDescent="0.2">
      <c r="C2619" s="41"/>
    </row>
    <row r="2620" spans="3:3" x14ac:dyDescent="0.2">
      <c r="C2620" s="41"/>
    </row>
    <row r="2621" spans="3:3" x14ac:dyDescent="0.2">
      <c r="C2621" s="41"/>
    </row>
    <row r="2622" spans="3:3" x14ac:dyDescent="0.2">
      <c r="C2622" s="41"/>
    </row>
    <row r="2623" spans="3:3" x14ac:dyDescent="0.2">
      <c r="C2623" s="41"/>
    </row>
    <row r="2624" spans="3:3" x14ac:dyDescent="0.2">
      <c r="C2624" s="41"/>
    </row>
    <row r="2625" spans="3:3" x14ac:dyDescent="0.2">
      <c r="C2625" s="41"/>
    </row>
    <row r="2626" spans="3:3" x14ac:dyDescent="0.2">
      <c r="C2626" s="41"/>
    </row>
    <row r="2627" spans="3:3" x14ac:dyDescent="0.2">
      <c r="C2627" s="41"/>
    </row>
    <row r="2628" spans="3:3" x14ac:dyDescent="0.2">
      <c r="C2628" s="41"/>
    </row>
    <row r="2629" spans="3:3" x14ac:dyDescent="0.2">
      <c r="C2629" s="41"/>
    </row>
    <row r="2630" spans="3:3" x14ac:dyDescent="0.2">
      <c r="C2630" s="41"/>
    </row>
    <row r="2631" spans="3:3" x14ac:dyDescent="0.2">
      <c r="C2631" s="41"/>
    </row>
    <row r="2632" spans="3:3" x14ac:dyDescent="0.2">
      <c r="C2632" s="41"/>
    </row>
    <row r="2633" spans="3:3" x14ac:dyDescent="0.2">
      <c r="C2633" s="41"/>
    </row>
    <row r="2634" spans="3:3" x14ac:dyDescent="0.2">
      <c r="C2634" s="41"/>
    </row>
    <row r="2635" spans="3:3" x14ac:dyDescent="0.2">
      <c r="C2635" s="41"/>
    </row>
    <row r="2636" spans="3:3" x14ac:dyDescent="0.2">
      <c r="C2636" s="41"/>
    </row>
    <row r="2637" spans="3:3" x14ac:dyDescent="0.2">
      <c r="C2637" s="41"/>
    </row>
    <row r="2638" spans="3:3" x14ac:dyDescent="0.2">
      <c r="C2638" s="41"/>
    </row>
    <row r="2639" spans="3:3" x14ac:dyDescent="0.2">
      <c r="C2639" s="41"/>
    </row>
    <row r="2640" spans="3:3" x14ac:dyDescent="0.2">
      <c r="C2640" s="41"/>
    </row>
    <row r="2641" spans="3:3" x14ac:dyDescent="0.2">
      <c r="C2641" s="41"/>
    </row>
    <row r="2642" spans="3:3" x14ac:dyDescent="0.2">
      <c r="C2642" s="41"/>
    </row>
    <row r="2643" spans="3:3" x14ac:dyDescent="0.2">
      <c r="C2643" s="41"/>
    </row>
    <row r="2644" spans="3:3" x14ac:dyDescent="0.2">
      <c r="C2644" s="41"/>
    </row>
    <row r="2645" spans="3:3" x14ac:dyDescent="0.2">
      <c r="C2645" s="41"/>
    </row>
    <row r="2646" spans="3:3" x14ac:dyDescent="0.2">
      <c r="C2646" s="41"/>
    </row>
    <row r="2647" spans="3:3" x14ac:dyDescent="0.2">
      <c r="C2647" s="41"/>
    </row>
    <row r="2648" spans="3:3" x14ac:dyDescent="0.2">
      <c r="C2648" s="41"/>
    </row>
    <row r="2649" spans="3:3" x14ac:dyDescent="0.2">
      <c r="C2649" s="41"/>
    </row>
    <row r="2650" spans="3:3" x14ac:dyDescent="0.2">
      <c r="C2650" s="41"/>
    </row>
    <row r="2651" spans="3:3" x14ac:dyDescent="0.2">
      <c r="C2651" s="41"/>
    </row>
    <row r="2652" spans="3:3" x14ac:dyDescent="0.2">
      <c r="C2652" s="41"/>
    </row>
    <row r="2653" spans="3:3" x14ac:dyDescent="0.2">
      <c r="C2653" s="41"/>
    </row>
    <row r="2654" spans="3:3" x14ac:dyDescent="0.2">
      <c r="C2654" s="41"/>
    </row>
    <row r="2655" spans="3:3" x14ac:dyDescent="0.2">
      <c r="C2655" s="41"/>
    </row>
    <row r="2656" spans="3:3" x14ac:dyDescent="0.2">
      <c r="C2656" s="41"/>
    </row>
    <row r="2657" spans="3:3" x14ac:dyDescent="0.2">
      <c r="C2657" s="41"/>
    </row>
    <row r="2658" spans="3:3" x14ac:dyDescent="0.2">
      <c r="C2658" s="41"/>
    </row>
    <row r="2659" spans="3:3" x14ac:dyDescent="0.2">
      <c r="C2659" s="41"/>
    </row>
    <row r="2660" spans="3:3" x14ac:dyDescent="0.2">
      <c r="C2660" s="41"/>
    </row>
    <row r="2661" spans="3:3" x14ac:dyDescent="0.2">
      <c r="C2661" s="41"/>
    </row>
    <row r="2662" spans="3:3" x14ac:dyDescent="0.2">
      <c r="C2662" s="41"/>
    </row>
    <row r="2663" spans="3:3" x14ac:dyDescent="0.2">
      <c r="C2663" s="41"/>
    </row>
    <row r="2664" spans="3:3" x14ac:dyDescent="0.2">
      <c r="C2664" s="41"/>
    </row>
    <row r="2665" spans="3:3" x14ac:dyDescent="0.2">
      <c r="C2665" s="41"/>
    </row>
    <row r="2666" spans="3:3" x14ac:dyDescent="0.2">
      <c r="C2666" s="41"/>
    </row>
    <row r="2667" spans="3:3" x14ac:dyDescent="0.2">
      <c r="C2667" s="41"/>
    </row>
    <row r="2668" spans="3:3" x14ac:dyDescent="0.2">
      <c r="C2668" s="41"/>
    </row>
    <row r="2669" spans="3:3" x14ac:dyDescent="0.2">
      <c r="C2669" s="41"/>
    </row>
    <row r="2670" spans="3:3" x14ac:dyDescent="0.2">
      <c r="C2670" s="41"/>
    </row>
    <row r="2671" spans="3:3" x14ac:dyDescent="0.2">
      <c r="C2671" s="41"/>
    </row>
    <row r="2672" spans="3:3" x14ac:dyDescent="0.2">
      <c r="C2672" s="41"/>
    </row>
    <row r="2673" spans="3:3" x14ac:dyDescent="0.2">
      <c r="C2673" s="41"/>
    </row>
    <row r="2674" spans="3:3" x14ac:dyDescent="0.2">
      <c r="C2674" s="41"/>
    </row>
    <row r="2675" spans="3:3" x14ac:dyDescent="0.2">
      <c r="C2675" s="41"/>
    </row>
    <row r="2676" spans="3:3" x14ac:dyDescent="0.2">
      <c r="C2676" s="41"/>
    </row>
    <row r="2677" spans="3:3" x14ac:dyDescent="0.2">
      <c r="C2677" s="41"/>
    </row>
    <row r="2678" spans="3:3" x14ac:dyDescent="0.2">
      <c r="C2678" s="41"/>
    </row>
    <row r="2679" spans="3:3" x14ac:dyDescent="0.2">
      <c r="C2679" s="41"/>
    </row>
    <row r="2680" spans="3:3" x14ac:dyDescent="0.2">
      <c r="C2680" s="41"/>
    </row>
    <row r="2681" spans="3:3" x14ac:dyDescent="0.2">
      <c r="C2681" s="41"/>
    </row>
    <row r="2682" spans="3:3" x14ac:dyDescent="0.2">
      <c r="C2682" s="41"/>
    </row>
    <row r="2683" spans="3:3" x14ac:dyDescent="0.2">
      <c r="C2683" s="41"/>
    </row>
    <row r="2684" spans="3:3" x14ac:dyDescent="0.2">
      <c r="C2684" s="41"/>
    </row>
    <row r="2685" spans="3:3" x14ac:dyDescent="0.2">
      <c r="C2685" s="41"/>
    </row>
    <row r="2686" spans="3:3" x14ac:dyDescent="0.2">
      <c r="C2686" s="41"/>
    </row>
    <row r="2687" spans="3:3" x14ac:dyDescent="0.2">
      <c r="C2687" s="41"/>
    </row>
    <row r="2688" spans="3:3" x14ac:dyDescent="0.2">
      <c r="C2688" s="41"/>
    </row>
    <row r="2689" spans="3:3" x14ac:dyDescent="0.2">
      <c r="C2689" s="41"/>
    </row>
    <row r="2690" spans="3:3" x14ac:dyDescent="0.2">
      <c r="C2690" s="41"/>
    </row>
    <row r="2691" spans="3:3" x14ac:dyDescent="0.2">
      <c r="C2691" s="41"/>
    </row>
    <row r="2692" spans="3:3" x14ac:dyDescent="0.2">
      <c r="C2692" s="41"/>
    </row>
    <row r="2693" spans="3:3" x14ac:dyDescent="0.2">
      <c r="C2693" s="41"/>
    </row>
    <row r="2694" spans="3:3" x14ac:dyDescent="0.2">
      <c r="C2694" s="41"/>
    </row>
    <row r="2695" spans="3:3" x14ac:dyDescent="0.2">
      <c r="C2695" s="41"/>
    </row>
    <row r="2696" spans="3:3" x14ac:dyDescent="0.2">
      <c r="C2696" s="41"/>
    </row>
    <row r="2697" spans="3:3" x14ac:dyDescent="0.2">
      <c r="C2697" s="41"/>
    </row>
    <row r="2698" spans="3:3" x14ac:dyDescent="0.2">
      <c r="C2698" s="41"/>
    </row>
    <row r="2699" spans="3:3" x14ac:dyDescent="0.2">
      <c r="C2699" s="41"/>
    </row>
    <row r="2700" spans="3:3" x14ac:dyDescent="0.2">
      <c r="C2700" s="41"/>
    </row>
    <row r="2701" spans="3:3" x14ac:dyDescent="0.2">
      <c r="C2701" s="41"/>
    </row>
    <row r="2702" spans="3:3" x14ac:dyDescent="0.2">
      <c r="C2702" s="41"/>
    </row>
    <row r="2703" spans="3:3" x14ac:dyDescent="0.2">
      <c r="C2703" s="41"/>
    </row>
    <row r="2704" spans="3:3" x14ac:dyDescent="0.2">
      <c r="C2704" s="41"/>
    </row>
    <row r="2705" spans="3:3" x14ac:dyDescent="0.2">
      <c r="C2705" s="41"/>
    </row>
    <row r="2706" spans="3:3" x14ac:dyDescent="0.2">
      <c r="C2706" s="41"/>
    </row>
    <row r="2707" spans="3:3" x14ac:dyDescent="0.2">
      <c r="C2707" s="41"/>
    </row>
    <row r="2708" spans="3:3" x14ac:dyDescent="0.2">
      <c r="C2708" s="41"/>
    </row>
    <row r="2709" spans="3:3" x14ac:dyDescent="0.2">
      <c r="C2709" s="41"/>
    </row>
    <row r="2710" spans="3:3" x14ac:dyDescent="0.2">
      <c r="C2710" s="41"/>
    </row>
    <row r="2711" spans="3:3" x14ac:dyDescent="0.2">
      <c r="C2711" s="41"/>
    </row>
    <row r="2712" spans="3:3" x14ac:dyDescent="0.2">
      <c r="C2712" s="41"/>
    </row>
    <row r="2713" spans="3:3" x14ac:dyDescent="0.2">
      <c r="C2713" s="41"/>
    </row>
    <row r="2714" spans="3:3" x14ac:dyDescent="0.2">
      <c r="C2714" s="41"/>
    </row>
    <row r="2715" spans="3:3" x14ac:dyDescent="0.2">
      <c r="C2715" s="41"/>
    </row>
    <row r="2716" spans="3:3" x14ac:dyDescent="0.2">
      <c r="C2716" s="41"/>
    </row>
    <row r="2717" spans="3:3" x14ac:dyDescent="0.2">
      <c r="C2717" s="41"/>
    </row>
    <row r="2718" spans="3:3" x14ac:dyDescent="0.2">
      <c r="C2718" s="41"/>
    </row>
    <row r="2719" spans="3:3" x14ac:dyDescent="0.2">
      <c r="C2719" s="41"/>
    </row>
    <row r="2720" spans="3:3" x14ac:dyDescent="0.2">
      <c r="C2720" s="41"/>
    </row>
    <row r="2721" spans="3:3" x14ac:dyDescent="0.2">
      <c r="C2721" s="41"/>
    </row>
    <row r="2722" spans="3:3" x14ac:dyDescent="0.2">
      <c r="C2722" s="41"/>
    </row>
    <row r="2723" spans="3:3" x14ac:dyDescent="0.2">
      <c r="C2723" s="41"/>
    </row>
    <row r="2724" spans="3:3" x14ac:dyDescent="0.2">
      <c r="C2724" s="41"/>
    </row>
    <row r="2725" spans="3:3" x14ac:dyDescent="0.2">
      <c r="C2725" s="41"/>
    </row>
    <row r="2726" spans="3:3" x14ac:dyDescent="0.2">
      <c r="C2726" s="41"/>
    </row>
    <row r="2727" spans="3:3" x14ac:dyDescent="0.2">
      <c r="C2727" s="41"/>
    </row>
    <row r="2728" spans="3:3" x14ac:dyDescent="0.2">
      <c r="C2728" s="41"/>
    </row>
    <row r="2729" spans="3:3" x14ac:dyDescent="0.2">
      <c r="C2729" s="41"/>
    </row>
    <row r="2730" spans="3:3" x14ac:dyDescent="0.2">
      <c r="C2730" s="41"/>
    </row>
    <row r="2731" spans="3:3" x14ac:dyDescent="0.2">
      <c r="C2731" s="41"/>
    </row>
    <row r="2732" spans="3:3" x14ac:dyDescent="0.2">
      <c r="C2732" s="41"/>
    </row>
    <row r="2733" spans="3:3" x14ac:dyDescent="0.2">
      <c r="C2733" s="41"/>
    </row>
    <row r="2734" spans="3:3" x14ac:dyDescent="0.2">
      <c r="C2734" s="41"/>
    </row>
    <row r="2735" spans="3:3" x14ac:dyDescent="0.2">
      <c r="C2735" s="41"/>
    </row>
    <row r="2736" spans="3:3" x14ac:dyDescent="0.2">
      <c r="C2736" s="41"/>
    </row>
    <row r="2737" spans="3:3" x14ac:dyDescent="0.2">
      <c r="C2737" s="41"/>
    </row>
    <row r="2738" spans="3:3" x14ac:dyDescent="0.2">
      <c r="C2738" s="41"/>
    </row>
    <row r="2739" spans="3:3" x14ac:dyDescent="0.2">
      <c r="C2739" s="41"/>
    </row>
    <row r="2740" spans="3:3" x14ac:dyDescent="0.2">
      <c r="C2740" s="41"/>
    </row>
    <row r="2741" spans="3:3" x14ac:dyDescent="0.2">
      <c r="C2741" s="41"/>
    </row>
    <row r="2742" spans="3:3" x14ac:dyDescent="0.2">
      <c r="C2742" s="41"/>
    </row>
    <row r="2743" spans="3:3" x14ac:dyDescent="0.2">
      <c r="C2743" s="41"/>
    </row>
    <row r="2744" spans="3:3" x14ac:dyDescent="0.2">
      <c r="C2744" s="41"/>
    </row>
    <row r="2745" spans="3:3" x14ac:dyDescent="0.2">
      <c r="C2745" s="41"/>
    </row>
    <row r="2746" spans="3:3" x14ac:dyDescent="0.2">
      <c r="C2746" s="41"/>
    </row>
    <row r="2747" spans="3:3" x14ac:dyDescent="0.2">
      <c r="C2747" s="41"/>
    </row>
    <row r="2748" spans="3:3" x14ac:dyDescent="0.2">
      <c r="C2748" s="41"/>
    </row>
    <row r="2749" spans="3:3" x14ac:dyDescent="0.2">
      <c r="C2749" s="41"/>
    </row>
    <row r="2750" spans="3:3" x14ac:dyDescent="0.2">
      <c r="C2750" s="41"/>
    </row>
    <row r="2751" spans="3:3" x14ac:dyDescent="0.2">
      <c r="C2751" s="41"/>
    </row>
    <row r="2752" spans="3:3" x14ac:dyDescent="0.2">
      <c r="C2752" s="41"/>
    </row>
    <row r="2753" spans="3:3" x14ac:dyDescent="0.2">
      <c r="C2753" s="41"/>
    </row>
    <row r="2754" spans="3:3" x14ac:dyDescent="0.2">
      <c r="C2754" s="41"/>
    </row>
    <row r="2755" spans="3:3" x14ac:dyDescent="0.2">
      <c r="C2755" s="41"/>
    </row>
    <row r="2756" spans="3:3" x14ac:dyDescent="0.2">
      <c r="C2756" s="41"/>
    </row>
    <row r="2757" spans="3:3" x14ac:dyDescent="0.2">
      <c r="C2757" s="41"/>
    </row>
    <row r="2758" spans="3:3" x14ac:dyDescent="0.2">
      <c r="C2758" s="41"/>
    </row>
    <row r="2759" spans="3:3" x14ac:dyDescent="0.2">
      <c r="C2759" s="41"/>
    </row>
    <row r="2760" spans="3:3" x14ac:dyDescent="0.2">
      <c r="C2760" s="41"/>
    </row>
    <row r="2761" spans="3:3" x14ac:dyDescent="0.2">
      <c r="C2761" s="41"/>
    </row>
    <row r="2762" spans="3:3" x14ac:dyDescent="0.2">
      <c r="C2762" s="41"/>
    </row>
    <row r="2763" spans="3:3" x14ac:dyDescent="0.2">
      <c r="C2763" s="41"/>
    </row>
    <row r="2764" spans="3:3" x14ac:dyDescent="0.2">
      <c r="C2764" s="41"/>
    </row>
    <row r="2765" spans="3:3" x14ac:dyDescent="0.2">
      <c r="C2765" s="41"/>
    </row>
    <row r="2766" spans="3:3" x14ac:dyDescent="0.2">
      <c r="C2766" s="41"/>
    </row>
    <row r="2767" spans="3:3" x14ac:dyDescent="0.2">
      <c r="C2767" s="41"/>
    </row>
    <row r="2768" spans="3:3" x14ac:dyDescent="0.2">
      <c r="C2768" s="41"/>
    </row>
    <row r="2769" spans="3:3" x14ac:dyDescent="0.2">
      <c r="C2769" s="41"/>
    </row>
    <row r="2770" spans="3:3" x14ac:dyDescent="0.2">
      <c r="C2770" s="41"/>
    </row>
    <row r="2771" spans="3:3" x14ac:dyDescent="0.2">
      <c r="C2771" s="41"/>
    </row>
    <row r="2772" spans="3:3" x14ac:dyDescent="0.2">
      <c r="C2772" s="41"/>
    </row>
    <row r="2773" spans="3:3" x14ac:dyDescent="0.2">
      <c r="C2773" s="41"/>
    </row>
    <row r="2774" spans="3:3" x14ac:dyDescent="0.2">
      <c r="C2774" s="41"/>
    </row>
    <row r="2775" spans="3:3" x14ac:dyDescent="0.2">
      <c r="C2775" s="41"/>
    </row>
    <row r="2776" spans="3:3" x14ac:dyDescent="0.2">
      <c r="C2776" s="41"/>
    </row>
    <row r="2777" spans="3:3" x14ac:dyDescent="0.2">
      <c r="C2777" s="41"/>
    </row>
    <row r="2778" spans="3:3" x14ac:dyDescent="0.2">
      <c r="C2778" s="41"/>
    </row>
    <row r="2779" spans="3:3" x14ac:dyDescent="0.2">
      <c r="C2779" s="41"/>
    </row>
    <row r="2780" spans="3:3" x14ac:dyDescent="0.2">
      <c r="C2780" s="41"/>
    </row>
    <row r="2781" spans="3:3" x14ac:dyDescent="0.2">
      <c r="C2781" s="41"/>
    </row>
    <row r="2782" spans="3:3" x14ac:dyDescent="0.2">
      <c r="C2782" s="41"/>
    </row>
    <row r="2783" spans="3:3" x14ac:dyDescent="0.2">
      <c r="C2783" s="41"/>
    </row>
    <row r="2784" spans="3:3" x14ac:dyDescent="0.2">
      <c r="C2784" s="41"/>
    </row>
    <row r="2785" spans="3:3" x14ac:dyDescent="0.2">
      <c r="C2785" s="41"/>
    </row>
    <row r="2786" spans="3:3" x14ac:dyDescent="0.2">
      <c r="C2786" s="41"/>
    </row>
    <row r="2787" spans="3:3" x14ac:dyDescent="0.2">
      <c r="C2787" s="41"/>
    </row>
    <row r="2788" spans="3:3" x14ac:dyDescent="0.2">
      <c r="C2788" s="41"/>
    </row>
    <row r="2789" spans="3:3" x14ac:dyDescent="0.2">
      <c r="C2789" s="41"/>
    </row>
    <row r="2790" spans="3:3" x14ac:dyDescent="0.2">
      <c r="C2790" s="41"/>
    </row>
    <row r="2791" spans="3:3" x14ac:dyDescent="0.2">
      <c r="C2791" s="41"/>
    </row>
    <row r="2792" spans="3:3" x14ac:dyDescent="0.2">
      <c r="C2792" s="41"/>
    </row>
    <row r="2793" spans="3:3" x14ac:dyDescent="0.2">
      <c r="C2793" s="41"/>
    </row>
    <row r="2794" spans="3:3" x14ac:dyDescent="0.2">
      <c r="C2794" s="41"/>
    </row>
    <row r="2795" spans="3:3" x14ac:dyDescent="0.2">
      <c r="C2795" s="41"/>
    </row>
    <row r="2796" spans="3:3" x14ac:dyDescent="0.2">
      <c r="C2796" s="41"/>
    </row>
    <row r="2797" spans="3:3" x14ac:dyDescent="0.2">
      <c r="C2797" s="41"/>
    </row>
    <row r="2798" spans="3:3" x14ac:dyDescent="0.2">
      <c r="C2798" s="41"/>
    </row>
    <row r="2799" spans="3:3" x14ac:dyDescent="0.2">
      <c r="C2799" s="41"/>
    </row>
    <row r="2800" spans="3:3" x14ac:dyDescent="0.2">
      <c r="C2800" s="41"/>
    </row>
    <row r="2801" spans="3:3" x14ac:dyDescent="0.2">
      <c r="C2801" s="41"/>
    </row>
    <row r="2802" spans="3:3" x14ac:dyDescent="0.2">
      <c r="C2802" s="41"/>
    </row>
    <row r="2803" spans="3:3" x14ac:dyDescent="0.2">
      <c r="C2803" s="41"/>
    </row>
    <row r="2804" spans="3:3" x14ac:dyDescent="0.2">
      <c r="C2804" s="41"/>
    </row>
    <row r="2805" spans="3:3" x14ac:dyDescent="0.2">
      <c r="C2805" s="41"/>
    </row>
    <row r="2806" spans="3:3" x14ac:dyDescent="0.2">
      <c r="C2806" s="41"/>
    </row>
    <row r="2807" spans="3:3" x14ac:dyDescent="0.2">
      <c r="C2807" s="41"/>
    </row>
    <row r="2808" spans="3:3" x14ac:dyDescent="0.2">
      <c r="C2808" s="41"/>
    </row>
    <row r="2809" spans="3:3" x14ac:dyDescent="0.2">
      <c r="C2809" s="41"/>
    </row>
    <row r="2810" spans="3:3" x14ac:dyDescent="0.2">
      <c r="C2810" s="41"/>
    </row>
    <row r="2811" spans="3:3" x14ac:dyDescent="0.2">
      <c r="C2811" s="41"/>
    </row>
    <row r="2812" spans="3:3" x14ac:dyDescent="0.2">
      <c r="C2812" s="41"/>
    </row>
    <row r="2813" spans="3:3" x14ac:dyDescent="0.2">
      <c r="C2813" s="41"/>
    </row>
    <row r="2814" spans="3:3" x14ac:dyDescent="0.2">
      <c r="C2814" s="41"/>
    </row>
    <row r="2815" spans="3:3" x14ac:dyDescent="0.2">
      <c r="C2815" s="41"/>
    </row>
    <row r="2816" spans="3:3" x14ac:dyDescent="0.2">
      <c r="C2816" s="41"/>
    </row>
    <row r="2817" spans="3:3" x14ac:dyDescent="0.2">
      <c r="C2817" s="41"/>
    </row>
    <row r="2818" spans="3:3" x14ac:dyDescent="0.2">
      <c r="C2818" s="41"/>
    </row>
    <row r="2819" spans="3:3" x14ac:dyDescent="0.2">
      <c r="C2819" s="41"/>
    </row>
    <row r="2820" spans="3:3" x14ac:dyDescent="0.2">
      <c r="C2820" s="41"/>
    </row>
    <row r="2821" spans="3:3" x14ac:dyDescent="0.2">
      <c r="C2821" s="41"/>
    </row>
    <row r="2822" spans="3:3" x14ac:dyDescent="0.2">
      <c r="C2822" s="41"/>
    </row>
    <row r="2823" spans="3:3" x14ac:dyDescent="0.2">
      <c r="C2823" s="41"/>
    </row>
    <row r="2824" spans="3:3" x14ac:dyDescent="0.2">
      <c r="C2824" s="41"/>
    </row>
    <row r="2825" spans="3:3" x14ac:dyDescent="0.2">
      <c r="C2825" s="41"/>
    </row>
    <row r="2826" spans="3:3" x14ac:dyDescent="0.2">
      <c r="C2826" s="41"/>
    </row>
    <row r="2827" spans="3:3" x14ac:dyDescent="0.2">
      <c r="C2827" s="41"/>
    </row>
    <row r="2828" spans="3:3" x14ac:dyDescent="0.2">
      <c r="C2828" s="41"/>
    </row>
    <row r="2829" spans="3:3" x14ac:dyDescent="0.2">
      <c r="C2829" s="41"/>
    </row>
    <row r="2830" spans="3:3" x14ac:dyDescent="0.2">
      <c r="C2830" s="41"/>
    </row>
    <row r="2831" spans="3:3" x14ac:dyDescent="0.2">
      <c r="C2831" s="41"/>
    </row>
    <row r="2832" spans="3:3" x14ac:dyDescent="0.2">
      <c r="C2832" s="41"/>
    </row>
    <row r="2833" spans="3:3" x14ac:dyDescent="0.2">
      <c r="C2833" s="41"/>
    </row>
    <row r="2834" spans="3:3" x14ac:dyDescent="0.2">
      <c r="C2834" s="41"/>
    </row>
    <row r="2835" spans="3:3" x14ac:dyDescent="0.2">
      <c r="C2835" s="41"/>
    </row>
    <row r="2836" spans="3:3" x14ac:dyDescent="0.2">
      <c r="C2836" s="41"/>
    </row>
    <row r="2837" spans="3:3" x14ac:dyDescent="0.2">
      <c r="C2837" s="41"/>
    </row>
    <row r="2838" spans="3:3" x14ac:dyDescent="0.2">
      <c r="C2838" s="41"/>
    </row>
    <row r="2839" spans="3:3" x14ac:dyDescent="0.2">
      <c r="C2839" s="41"/>
    </row>
    <row r="2840" spans="3:3" x14ac:dyDescent="0.2">
      <c r="C2840" s="41"/>
    </row>
    <row r="2841" spans="3:3" x14ac:dyDescent="0.2">
      <c r="C2841" s="41"/>
    </row>
    <row r="2842" spans="3:3" x14ac:dyDescent="0.2">
      <c r="C2842" s="41"/>
    </row>
    <row r="2843" spans="3:3" x14ac:dyDescent="0.2">
      <c r="C2843" s="41"/>
    </row>
    <row r="2844" spans="3:3" x14ac:dyDescent="0.2">
      <c r="C2844" s="41"/>
    </row>
    <row r="2845" spans="3:3" x14ac:dyDescent="0.2">
      <c r="C2845" s="41"/>
    </row>
    <row r="2846" spans="3:3" x14ac:dyDescent="0.2">
      <c r="C2846" s="41"/>
    </row>
    <row r="2847" spans="3:3" x14ac:dyDescent="0.2">
      <c r="C2847" s="41"/>
    </row>
    <row r="2848" spans="3:3" x14ac:dyDescent="0.2">
      <c r="C2848" s="41"/>
    </row>
    <row r="2849" spans="3:3" x14ac:dyDescent="0.2">
      <c r="C2849" s="41"/>
    </row>
    <row r="2850" spans="3:3" x14ac:dyDescent="0.2">
      <c r="C2850" s="41"/>
    </row>
    <row r="2851" spans="3:3" x14ac:dyDescent="0.2">
      <c r="C2851" s="41"/>
    </row>
    <row r="2852" spans="3:3" x14ac:dyDescent="0.2">
      <c r="C2852" s="41"/>
    </row>
    <row r="2853" spans="3:3" x14ac:dyDescent="0.2">
      <c r="C2853" s="41"/>
    </row>
    <row r="2854" spans="3:3" x14ac:dyDescent="0.2">
      <c r="C2854" s="41"/>
    </row>
    <row r="2855" spans="3:3" x14ac:dyDescent="0.2">
      <c r="C2855" s="41"/>
    </row>
    <row r="2856" spans="3:3" x14ac:dyDescent="0.2">
      <c r="C2856" s="41"/>
    </row>
    <row r="2857" spans="3:3" x14ac:dyDescent="0.2">
      <c r="C2857" s="41"/>
    </row>
    <row r="2858" spans="3:3" x14ac:dyDescent="0.2">
      <c r="C2858" s="41"/>
    </row>
    <row r="2859" spans="3:3" x14ac:dyDescent="0.2">
      <c r="C2859" s="41"/>
    </row>
    <row r="2860" spans="3:3" x14ac:dyDescent="0.2">
      <c r="C2860" s="41"/>
    </row>
    <row r="2861" spans="3:3" x14ac:dyDescent="0.2">
      <c r="C2861" s="41"/>
    </row>
    <row r="2862" spans="3:3" x14ac:dyDescent="0.2">
      <c r="C2862" s="41"/>
    </row>
    <row r="2863" spans="3:3" x14ac:dyDescent="0.2">
      <c r="C2863" s="41"/>
    </row>
    <row r="2864" spans="3:3" x14ac:dyDescent="0.2">
      <c r="C2864" s="41"/>
    </row>
    <row r="2865" spans="3:3" x14ac:dyDescent="0.2">
      <c r="C2865" s="41"/>
    </row>
    <row r="2866" spans="3:3" x14ac:dyDescent="0.2">
      <c r="C2866" s="41"/>
    </row>
    <row r="2867" spans="3:3" x14ac:dyDescent="0.2">
      <c r="C2867" s="41"/>
    </row>
    <row r="2868" spans="3:3" x14ac:dyDescent="0.2">
      <c r="C2868" s="41"/>
    </row>
    <row r="2869" spans="3:3" x14ac:dyDescent="0.2">
      <c r="C2869" s="41"/>
    </row>
    <row r="2870" spans="3:3" x14ac:dyDescent="0.2">
      <c r="C2870" s="41"/>
    </row>
    <row r="2871" spans="3:3" x14ac:dyDescent="0.2">
      <c r="C2871" s="41"/>
    </row>
    <row r="2872" spans="3:3" x14ac:dyDescent="0.2">
      <c r="C2872" s="41"/>
    </row>
    <row r="2873" spans="3:3" x14ac:dyDescent="0.2">
      <c r="C2873" s="41"/>
    </row>
    <row r="2874" spans="3:3" x14ac:dyDescent="0.2">
      <c r="C2874" s="41"/>
    </row>
    <row r="2875" spans="3:3" x14ac:dyDescent="0.2">
      <c r="C2875" s="41"/>
    </row>
    <row r="2876" spans="3:3" x14ac:dyDescent="0.2">
      <c r="C2876" s="41"/>
    </row>
    <row r="2877" spans="3:3" x14ac:dyDescent="0.2">
      <c r="C2877" s="41"/>
    </row>
    <row r="2878" spans="3:3" x14ac:dyDescent="0.2">
      <c r="C2878" s="41"/>
    </row>
    <row r="2879" spans="3:3" x14ac:dyDescent="0.2">
      <c r="C2879" s="41"/>
    </row>
    <row r="2880" spans="3:3" x14ac:dyDescent="0.2">
      <c r="C2880" s="41"/>
    </row>
    <row r="2881" spans="3:3" x14ac:dyDescent="0.2">
      <c r="C2881" s="41"/>
    </row>
    <row r="2882" spans="3:3" x14ac:dyDescent="0.2">
      <c r="C2882" s="41"/>
    </row>
    <row r="2883" spans="3:3" x14ac:dyDescent="0.2">
      <c r="C2883" s="41"/>
    </row>
    <row r="2884" spans="3:3" x14ac:dyDescent="0.2">
      <c r="C2884" s="41"/>
    </row>
    <row r="2885" spans="3:3" x14ac:dyDescent="0.2">
      <c r="C2885" s="41"/>
    </row>
    <row r="2886" spans="3:3" x14ac:dyDescent="0.2">
      <c r="C2886" s="41"/>
    </row>
    <row r="2887" spans="3:3" x14ac:dyDescent="0.2">
      <c r="C2887" s="41"/>
    </row>
    <row r="2888" spans="3:3" x14ac:dyDescent="0.2">
      <c r="C2888" s="41"/>
    </row>
    <row r="2889" spans="3:3" x14ac:dyDescent="0.2">
      <c r="C2889" s="41"/>
    </row>
    <row r="2890" spans="3:3" x14ac:dyDescent="0.2">
      <c r="C2890" s="41"/>
    </row>
    <row r="2891" spans="3:3" x14ac:dyDescent="0.2">
      <c r="C2891" s="41"/>
    </row>
    <row r="2892" spans="3:3" x14ac:dyDescent="0.2">
      <c r="C2892" s="41"/>
    </row>
    <row r="2893" spans="3:3" x14ac:dyDescent="0.2">
      <c r="C2893" s="41"/>
    </row>
    <row r="2894" spans="3:3" x14ac:dyDescent="0.2">
      <c r="C2894" s="41"/>
    </row>
    <row r="2895" spans="3:3" x14ac:dyDescent="0.2">
      <c r="C2895" s="41"/>
    </row>
    <row r="2896" spans="3:3" x14ac:dyDescent="0.2">
      <c r="C2896" s="41"/>
    </row>
    <row r="2897" spans="3:3" x14ac:dyDescent="0.2">
      <c r="C2897" s="41"/>
    </row>
    <row r="2898" spans="3:3" x14ac:dyDescent="0.2">
      <c r="C2898" s="41"/>
    </row>
    <row r="2899" spans="3:3" x14ac:dyDescent="0.2">
      <c r="C2899" s="41"/>
    </row>
    <row r="2900" spans="3:3" x14ac:dyDescent="0.2">
      <c r="C2900" s="41"/>
    </row>
    <row r="2901" spans="3:3" x14ac:dyDescent="0.2">
      <c r="C2901" s="41"/>
    </row>
    <row r="2902" spans="3:3" x14ac:dyDescent="0.2">
      <c r="C2902" s="41"/>
    </row>
    <row r="2903" spans="3:3" x14ac:dyDescent="0.2">
      <c r="C2903" s="41"/>
    </row>
    <row r="2904" spans="3:3" x14ac:dyDescent="0.2">
      <c r="C2904" s="41"/>
    </row>
    <row r="2905" spans="3:3" x14ac:dyDescent="0.2">
      <c r="C2905" s="41"/>
    </row>
    <row r="2906" spans="3:3" x14ac:dyDescent="0.2">
      <c r="C2906" s="41"/>
    </row>
    <row r="2907" spans="3:3" x14ac:dyDescent="0.2">
      <c r="C2907" s="41"/>
    </row>
    <row r="2908" spans="3:3" x14ac:dyDescent="0.2">
      <c r="C2908" s="41"/>
    </row>
    <row r="2909" spans="3:3" x14ac:dyDescent="0.2">
      <c r="C2909" s="41"/>
    </row>
    <row r="2910" spans="3:3" x14ac:dyDescent="0.2">
      <c r="C2910" s="41"/>
    </row>
    <row r="2911" spans="3:3" x14ac:dyDescent="0.2">
      <c r="C2911" s="41"/>
    </row>
    <row r="2912" spans="3:3" x14ac:dyDescent="0.2">
      <c r="C2912" s="41"/>
    </row>
    <row r="2913" spans="3:3" x14ac:dyDescent="0.2">
      <c r="C2913" s="41"/>
    </row>
    <row r="2914" spans="3:3" x14ac:dyDescent="0.2">
      <c r="C2914" s="41"/>
    </row>
    <row r="2915" spans="3:3" x14ac:dyDescent="0.2">
      <c r="C2915" s="41"/>
    </row>
    <row r="2916" spans="3:3" x14ac:dyDescent="0.2">
      <c r="C2916" s="41"/>
    </row>
    <row r="2917" spans="3:3" x14ac:dyDescent="0.2">
      <c r="C2917" s="41"/>
    </row>
    <row r="2918" spans="3:3" x14ac:dyDescent="0.2">
      <c r="C2918" s="41"/>
    </row>
    <row r="2919" spans="3:3" x14ac:dyDescent="0.2">
      <c r="C2919" s="41"/>
    </row>
    <row r="2920" spans="3:3" x14ac:dyDescent="0.2">
      <c r="C2920" s="41"/>
    </row>
    <row r="2921" spans="3:3" x14ac:dyDescent="0.2">
      <c r="C2921" s="41"/>
    </row>
    <row r="2922" spans="3:3" x14ac:dyDescent="0.2">
      <c r="C2922" s="41"/>
    </row>
    <row r="2923" spans="3:3" x14ac:dyDescent="0.2">
      <c r="C2923" s="41"/>
    </row>
    <row r="2924" spans="3:3" x14ac:dyDescent="0.2">
      <c r="C2924" s="41"/>
    </row>
    <row r="2925" spans="3:3" x14ac:dyDescent="0.2">
      <c r="C2925" s="41"/>
    </row>
    <row r="2926" spans="3:3" x14ac:dyDescent="0.2">
      <c r="C2926" s="41"/>
    </row>
    <row r="2927" spans="3:3" x14ac:dyDescent="0.2">
      <c r="C2927" s="41"/>
    </row>
    <row r="2928" spans="3:3" x14ac:dyDescent="0.2">
      <c r="C2928" s="41"/>
    </row>
    <row r="2929" spans="3:3" x14ac:dyDescent="0.2">
      <c r="C2929" s="41"/>
    </row>
    <row r="2930" spans="3:3" x14ac:dyDescent="0.2">
      <c r="C2930" s="41"/>
    </row>
    <row r="2931" spans="3:3" x14ac:dyDescent="0.2">
      <c r="C2931" s="41"/>
    </row>
    <row r="2932" spans="3:3" x14ac:dyDescent="0.2">
      <c r="C2932" s="41"/>
    </row>
    <row r="2933" spans="3:3" x14ac:dyDescent="0.2">
      <c r="C2933" s="41"/>
    </row>
    <row r="2934" spans="3:3" x14ac:dyDescent="0.2">
      <c r="C2934" s="41"/>
    </row>
    <row r="2935" spans="3:3" x14ac:dyDescent="0.2">
      <c r="C2935" s="41"/>
    </row>
    <row r="2936" spans="3:3" x14ac:dyDescent="0.2">
      <c r="C2936" s="41"/>
    </row>
    <row r="2937" spans="3:3" x14ac:dyDescent="0.2">
      <c r="C2937" s="41"/>
    </row>
    <row r="2938" spans="3:3" x14ac:dyDescent="0.2">
      <c r="C2938" s="41"/>
    </row>
    <row r="2939" spans="3:3" x14ac:dyDescent="0.2">
      <c r="C2939" s="41"/>
    </row>
    <row r="2940" spans="3:3" x14ac:dyDescent="0.2">
      <c r="C2940" s="41"/>
    </row>
    <row r="2941" spans="3:3" x14ac:dyDescent="0.2">
      <c r="C2941" s="41"/>
    </row>
    <row r="2942" spans="3:3" x14ac:dyDescent="0.2">
      <c r="C2942" s="41"/>
    </row>
    <row r="2943" spans="3:3" x14ac:dyDescent="0.2">
      <c r="C2943" s="41"/>
    </row>
    <row r="2944" spans="3:3" x14ac:dyDescent="0.2">
      <c r="C2944" s="41"/>
    </row>
    <row r="2945" spans="3:3" x14ac:dyDescent="0.2">
      <c r="C2945" s="41"/>
    </row>
    <row r="2946" spans="3:3" x14ac:dyDescent="0.2">
      <c r="C2946" s="41"/>
    </row>
    <row r="2947" spans="3:3" x14ac:dyDescent="0.2">
      <c r="C2947" s="41"/>
    </row>
    <row r="2948" spans="3:3" x14ac:dyDescent="0.2">
      <c r="C2948" s="41"/>
    </row>
    <row r="2949" spans="3:3" x14ac:dyDescent="0.2">
      <c r="C2949" s="41"/>
    </row>
    <row r="2950" spans="3:3" x14ac:dyDescent="0.2">
      <c r="C2950" s="41"/>
    </row>
    <row r="2951" spans="3:3" x14ac:dyDescent="0.2">
      <c r="C2951" s="41"/>
    </row>
    <row r="2952" spans="3:3" x14ac:dyDescent="0.2">
      <c r="C2952" s="41"/>
    </row>
    <row r="2953" spans="3:3" x14ac:dyDescent="0.2">
      <c r="C2953" s="41"/>
    </row>
    <row r="2954" spans="3:3" x14ac:dyDescent="0.2">
      <c r="C2954" s="41"/>
    </row>
    <row r="2955" spans="3:3" x14ac:dyDescent="0.2">
      <c r="C2955" s="41"/>
    </row>
    <row r="2956" spans="3:3" x14ac:dyDescent="0.2">
      <c r="C2956" s="41"/>
    </row>
    <row r="2957" spans="3:3" x14ac:dyDescent="0.2">
      <c r="C2957" s="41"/>
    </row>
    <row r="2958" spans="3:3" x14ac:dyDescent="0.2">
      <c r="C2958" s="41"/>
    </row>
    <row r="2959" spans="3:3" x14ac:dyDescent="0.2">
      <c r="C2959" s="41"/>
    </row>
    <row r="2960" spans="3:3" x14ac:dyDescent="0.2">
      <c r="C2960" s="41"/>
    </row>
    <row r="2961" spans="3:3" x14ac:dyDescent="0.2">
      <c r="C2961" s="41"/>
    </row>
    <row r="2962" spans="3:3" x14ac:dyDescent="0.2">
      <c r="C2962" s="41"/>
    </row>
    <row r="2963" spans="3:3" x14ac:dyDescent="0.2">
      <c r="C2963" s="41"/>
    </row>
    <row r="2964" spans="3:3" x14ac:dyDescent="0.2">
      <c r="C2964" s="41"/>
    </row>
    <row r="2965" spans="3:3" x14ac:dyDescent="0.2">
      <c r="C2965" s="41"/>
    </row>
    <row r="2966" spans="3:3" x14ac:dyDescent="0.2">
      <c r="C2966" s="41"/>
    </row>
    <row r="2967" spans="3:3" x14ac:dyDescent="0.2">
      <c r="C2967" s="41"/>
    </row>
    <row r="2968" spans="3:3" x14ac:dyDescent="0.2">
      <c r="C2968" s="41"/>
    </row>
    <row r="2969" spans="3:3" x14ac:dyDescent="0.2">
      <c r="C2969" s="41"/>
    </row>
    <row r="2970" spans="3:3" x14ac:dyDescent="0.2">
      <c r="C2970" s="41"/>
    </row>
    <row r="2971" spans="3:3" x14ac:dyDescent="0.2">
      <c r="C2971" s="41"/>
    </row>
    <row r="2972" spans="3:3" x14ac:dyDescent="0.2">
      <c r="C2972" s="41"/>
    </row>
    <row r="2973" spans="3:3" x14ac:dyDescent="0.2">
      <c r="C2973" s="41"/>
    </row>
    <row r="2974" spans="3:3" x14ac:dyDescent="0.2">
      <c r="C2974" s="41"/>
    </row>
    <row r="2975" spans="3:3" x14ac:dyDescent="0.2">
      <c r="C2975" s="41"/>
    </row>
    <row r="2976" spans="3:3" x14ac:dyDescent="0.2">
      <c r="C2976" s="41"/>
    </row>
    <row r="2977" spans="3:3" x14ac:dyDescent="0.2">
      <c r="C2977" s="41"/>
    </row>
    <row r="2978" spans="3:3" x14ac:dyDescent="0.2">
      <c r="C2978" s="41"/>
    </row>
    <row r="2979" spans="3:3" x14ac:dyDescent="0.2">
      <c r="C2979" s="41"/>
    </row>
    <row r="2980" spans="3:3" x14ac:dyDescent="0.2">
      <c r="C2980" s="41"/>
    </row>
    <row r="2981" spans="3:3" x14ac:dyDescent="0.2">
      <c r="C2981" s="41"/>
    </row>
    <row r="2982" spans="3:3" x14ac:dyDescent="0.2">
      <c r="C2982" s="41"/>
    </row>
    <row r="2983" spans="3:3" x14ac:dyDescent="0.2">
      <c r="C2983" s="41"/>
    </row>
    <row r="2984" spans="3:3" x14ac:dyDescent="0.2">
      <c r="C2984" s="41"/>
    </row>
    <row r="2985" spans="3:3" x14ac:dyDescent="0.2">
      <c r="C2985" s="41"/>
    </row>
    <row r="2986" spans="3:3" x14ac:dyDescent="0.2">
      <c r="C2986" s="41"/>
    </row>
    <row r="2987" spans="3:3" x14ac:dyDescent="0.2">
      <c r="C2987" s="41"/>
    </row>
    <row r="2988" spans="3:3" x14ac:dyDescent="0.2">
      <c r="C2988" s="41"/>
    </row>
    <row r="2989" spans="3:3" x14ac:dyDescent="0.2">
      <c r="C2989" s="41"/>
    </row>
    <row r="2990" spans="3:3" x14ac:dyDescent="0.2">
      <c r="C2990" s="41"/>
    </row>
    <row r="2991" spans="3:3" x14ac:dyDescent="0.2">
      <c r="C2991" s="41"/>
    </row>
    <row r="2992" spans="3:3" x14ac:dyDescent="0.2">
      <c r="C2992" s="41"/>
    </row>
    <row r="2993" spans="3:3" x14ac:dyDescent="0.2">
      <c r="C2993" s="41"/>
    </row>
    <row r="2994" spans="3:3" x14ac:dyDescent="0.2">
      <c r="C2994" s="41"/>
    </row>
    <row r="2995" spans="3:3" x14ac:dyDescent="0.2">
      <c r="C2995" s="41"/>
    </row>
    <row r="2996" spans="3:3" x14ac:dyDescent="0.2">
      <c r="C2996" s="41"/>
    </row>
    <row r="2997" spans="3:3" x14ac:dyDescent="0.2">
      <c r="C2997" s="41"/>
    </row>
    <row r="2998" spans="3:3" x14ac:dyDescent="0.2">
      <c r="C2998" s="41"/>
    </row>
    <row r="2999" spans="3:3" x14ac:dyDescent="0.2">
      <c r="C2999" s="41"/>
    </row>
    <row r="3000" spans="3:3" x14ac:dyDescent="0.2">
      <c r="C3000" s="41"/>
    </row>
    <row r="3001" spans="3:3" x14ac:dyDescent="0.2">
      <c r="C3001" s="41"/>
    </row>
    <row r="3002" spans="3:3" x14ac:dyDescent="0.2">
      <c r="C3002" s="41"/>
    </row>
    <row r="3003" spans="3:3" x14ac:dyDescent="0.2">
      <c r="C3003" s="41"/>
    </row>
    <row r="3004" spans="3:3" x14ac:dyDescent="0.2">
      <c r="C3004" s="41"/>
    </row>
    <row r="3005" spans="3:3" x14ac:dyDescent="0.2">
      <c r="C3005" s="41"/>
    </row>
    <row r="3006" spans="3:3" x14ac:dyDescent="0.2">
      <c r="C3006" s="41"/>
    </row>
    <row r="3007" spans="3:3" x14ac:dyDescent="0.2">
      <c r="C3007" s="41"/>
    </row>
    <row r="3008" spans="3:3" x14ac:dyDescent="0.2">
      <c r="C3008" s="41"/>
    </row>
    <row r="3009" spans="3:3" x14ac:dyDescent="0.2">
      <c r="C3009" s="41"/>
    </row>
    <row r="3010" spans="3:3" x14ac:dyDescent="0.2">
      <c r="C3010" s="41"/>
    </row>
    <row r="3011" spans="3:3" x14ac:dyDescent="0.2">
      <c r="C3011" s="41"/>
    </row>
    <row r="3012" spans="3:3" x14ac:dyDescent="0.2">
      <c r="C3012" s="41"/>
    </row>
    <row r="3013" spans="3:3" x14ac:dyDescent="0.2">
      <c r="C3013" s="41"/>
    </row>
    <row r="3014" spans="3:3" x14ac:dyDescent="0.2">
      <c r="C3014" s="41"/>
    </row>
    <row r="3015" spans="3:3" x14ac:dyDescent="0.2">
      <c r="C3015" s="41"/>
    </row>
    <row r="3016" spans="3:3" x14ac:dyDescent="0.2">
      <c r="C3016" s="41"/>
    </row>
    <row r="3017" spans="3:3" x14ac:dyDescent="0.2">
      <c r="C3017" s="41"/>
    </row>
    <row r="3018" spans="3:3" x14ac:dyDescent="0.2">
      <c r="C3018" s="41"/>
    </row>
    <row r="3019" spans="3:3" x14ac:dyDescent="0.2">
      <c r="C3019" s="41"/>
    </row>
    <row r="3020" spans="3:3" x14ac:dyDescent="0.2">
      <c r="C3020" s="41"/>
    </row>
    <row r="3021" spans="3:3" x14ac:dyDescent="0.2">
      <c r="C3021" s="41"/>
    </row>
    <row r="3022" spans="3:3" x14ac:dyDescent="0.2">
      <c r="C3022" s="41"/>
    </row>
    <row r="3023" spans="3:3" x14ac:dyDescent="0.2">
      <c r="C3023" s="41"/>
    </row>
    <row r="3024" spans="3:3" x14ac:dyDescent="0.2">
      <c r="C3024" s="41"/>
    </row>
    <row r="3025" spans="3:3" x14ac:dyDescent="0.2">
      <c r="C3025" s="41"/>
    </row>
    <row r="3026" spans="3:3" x14ac:dyDescent="0.2">
      <c r="C3026" s="41"/>
    </row>
    <row r="3027" spans="3:3" x14ac:dyDescent="0.2">
      <c r="C3027" s="41"/>
    </row>
    <row r="3028" spans="3:3" x14ac:dyDescent="0.2">
      <c r="C3028" s="41"/>
    </row>
    <row r="3029" spans="3:3" x14ac:dyDescent="0.2">
      <c r="C3029" s="41"/>
    </row>
    <row r="3030" spans="3:3" x14ac:dyDescent="0.2">
      <c r="C3030" s="41"/>
    </row>
    <row r="3031" spans="3:3" x14ac:dyDescent="0.2">
      <c r="C3031" s="41"/>
    </row>
    <row r="3032" spans="3:3" x14ac:dyDescent="0.2">
      <c r="C3032" s="41"/>
    </row>
    <row r="3033" spans="3:3" x14ac:dyDescent="0.2">
      <c r="C3033" s="41"/>
    </row>
    <row r="3034" spans="3:3" x14ac:dyDescent="0.2">
      <c r="C3034" s="41"/>
    </row>
    <row r="3035" spans="3:3" x14ac:dyDescent="0.2">
      <c r="C3035" s="41"/>
    </row>
    <row r="3036" spans="3:3" x14ac:dyDescent="0.2">
      <c r="C3036" s="41"/>
    </row>
    <row r="3037" spans="3:3" x14ac:dyDescent="0.2">
      <c r="C3037" s="41"/>
    </row>
    <row r="3038" spans="3:3" x14ac:dyDescent="0.2">
      <c r="C3038" s="41"/>
    </row>
    <row r="3039" spans="3:3" x14ac:dyDescent="0.2">
      <c r="C3039" s="41"/>
    </row>
    <row r="3040" spans="3:3" x14ac:dyDescent="0.2">
      <c r="C3040" s="41"/>
    </row>
    <row r="3041" spans="3:3" x14ac:dyDescent="0.2">
      <c r="C3041" s="41"/>
    </row>
    <row r="3042" spans="3:3" x14ac:dyDescent="0.2">
      <c r="C3042" s="41"/>
    </row>
    <row r="3043" spans="3:3" x14ac:dyDescent="0.2">
      <c r="C3043" s="41"/>
    </row>
    <row r="3044" spans="3:3" x14ac:dyDescent="0.2">
      <c r="C3044" s="41"/>
    </row>
    <row r="3045" spans="3:3" x14ac:dyDescent="0.2">
      <c r="C3045" s="41"/>
    </row>
    <row r="3046" spans="3:3" x14ac:dyDescent="0.2">
      <c r="C3046" s="41"/>
    </row>
    <row r="3047" spans="3:3" x14ac:dyDescent="0.2">
      <c r="C3047" s="41"/>
    </row>
    <row r="3048" spans="3:3" x14ac:dyDescent="0.2">
      <c r="C3048" s="41"/>
    </row>
    <row r="3049" spans="3:3" x14ac:dyDescent="0.2">
      <c r="C3049" s="41"/>
    </row>
    <row r="3050" spans="3:3" x14ac:dyDescent="0.2">
      <c r="C3050" s="41"/>
    </row>
    <row r="3051" spans="3:3" x14ac:dyDescent="0.2">
      <c r="C3051" s="41"/>
    </row>
    <row r="3052" spans="3:3" x14ac:dyDescent="0.2">
      <c r="C3052" s="41"/>
    </row>
    <row r="3053" spans="3:3" x14ac:dyDescent="0.2">
      <c r="C3053" s="41"/>
    </row>
    <row r="3054" spans="3:3" x14ac:dyDescent="0.2">
      <c r="C3054" s="41"/>
    </row>
    <row r="3055" spans="3:3" x14ac:dyDescent="0.2">
      <c r="C3055" s="41"/>
    </row>
    <row r="3056" spans="3:3" x14ac:dyDescent="0.2">
      <c r="C3056" s="41"/>
    </row>
    <row r="3057" spans="3:3" x14ac:dyDescent="0.2">
      <c r="C3057" s="41"/>
    </row>
    <row r="3058" spans="3:3" x14ac:dyDescent="0.2">
      <c r="C3058" s="41"/>
    </row>
    <row r="3059" spans="3:3" x14ac:dyDescent="0.2">
      <c r="C3059" s="41"/>
    </row>
    <row r="3060" spans="3:3" x14ac:dyDescent="0.2">
      <c r="C3060" s="41"/>
    </row>
    <row r="3061" spans="3:3" x14ac:dyDescent="0.2">
      <c r="C3061" s="41"/>
    </row>
    <row r="3062" spans="3:3" x14ac:dyDescent="0.2">
      <c r="C3062" s="41"/>
    </row>
    <row r="3063" spans="3:3" x14ac:dyDescent="0.2">
      <c r="C3063" s="41"/>
    </row>
    <row r="3064" spans="3:3" x14ac:dyDescent="0.2">
      <c r="C3064" s="41"/>
    </row>
    <row r="3065" spans="3:3" x14ac:dyDescent="0.2">
      <c r="C3065" s="41"/>
    </row>
    <row r="3066" spans="3:3" x14ac:dyDescent="0.2">
      <c r="C3066" s="41"/>
    </row>
    <row r="3067" spans="3:3" x14ac:dyDescent="0.2">
      <c r="C3067" s="41"/>
    </row>
    <row r="3068" spans="3:3" x14ac:dyDescent="0.2">
      <c r="C3068" s="41"/>
    </row>
    <row r="3069" spans="3:3" x14ac:dyDescent="0.2">
      <c r="C3069" s="41"/>
    </row>
    <row r="3070" spans="3:3" x14ac:dyDescent="0.2">
      <c r="C3070" s="41"/>
    </row>
    <row r="3071" spans="3:3" x14ac:dyDescent="0.2">
      <c r="C3071" s="41"/>
    </row>
    <row r="3072" spans="3:3" x14ac:dyDescent="0.2">
      <c r="C3072" s="41"/>
    </row>
    <row r="3073" spans="3:3" x14ac:dyDescent="0.2">
      <c r="C3073" s="41"/>
    </row>
    <row r="3074" spans="3:3" x14ac:dyDescent="0.2">
      <c r="C3074" s="41"/>
    </row>
    <row r="3075" spans="3:3" x14ac:dyDescent="0.2">
      <c r="C3075" s="41"/>
    </row>
    <row r="3076" spans="3:3" x14ac:dyDescent="0.2">
      <c r="C3076" s="41"/>
    </row>
    <row r="3077" spans="3:3" x14ac:dyDescent="0.2">
      <c r="C3077" s="41"/>
    </row>
    <row r="3078" spans="3:3" x14ac:dyDescent="0.2">
      <c r="C3078" s="41"/>
    </row>
    <row r="3079" spans="3:3" x14ac:dyDescent="0.2">
      <c r="C3079" s="41"/>
    </row>
    <row r="3080" spans="3:3" x14ac:dyDescent="0.2">
      <c r="C3080" s="41"/>
    </row>
    <row r="3081" spans="3:3" x14ac:dyDescent="0.2">
      <c r="C3081" s="41"/>
    </row>
    <row r="3082" spans="3:3" x14ac:dyDescent="0.2">
      <c r="C3082" s="41"/>
    </row>
    <row r="3083" spans="3:3" x14ac:dyDescent="0.2">
      <c r="C3083" s="41"/>
    </row>
    <row r="3084" spans="3:3" x14ac:dyDescent="0.2">
      <c r="C3084" s="41"/>
    </row>
    <row r="3085" spans="3:3" x14ac:dyDescent="0.2">
      <c r="C3085" s="41"/>
    </row>
    <row r="3086" spans="3:3" x14ac:dyDescent="0.2">
      <c r="C3086" s="41"/>
    </row>
    <row r="3087" spans="3:3" x14ac:dyDescent="0.2">
      <c r="C3087" s="41"/>
    </row>
    <row r="3088" spans="3:3" x14ac:dyDescent="0.2">
      <c r="C3088" s="41"/>
    </row>
    <row r="3089" spans="3:3" x14ac:dyDescent="0.2">
      <c r="C3089" s="41"/>
    </row>
    <row r="3090" spans="3:3" x14ac:dyDescent="0.2">
      <c r="C3090" s="41"/>
    </row>
    <row r="3091" spans="3:3" x14ac:dyDescent="0.2">
      <c r="C3091" s="41"/>
    </row>
    <row r="3092" spans="3:3" x14ac:dyDescent="0.2">
      <c r="C3092" s="41"/>
    </row>
    <row r="3093" spans="3:3" x14ac:dyDescent="0.2">
      <c r="C3093" s="41"/>
    </row>
    <row r="3094" spans="3:3" x14ac:dyDescent="0.2">
      <c r="C3094" s="41"/>
    </row>
    <row r="3095" spans="3:3" x14ac:dyDescent="0.2">
      <c r="C3095" s="41"/>
    </row>
    <row r="3096" spans="3:3" x14ac:dyDescent="0.2">
      <c r="C3096" s="41"/>
    </row>
    <row r="3097" spans="3:3" x14ac:dyDescent="0.2">
      <c r="C3097" s="41"/>
    </row>
    <row r="3098" spans="3:3" x14ac:dyDescent="0.2">
      <c r="C3098" s="41"/>
    </row>
    <row r="3099" spans="3:3" x14ac:dyDescent="0.2">
      <c r="C3099" s="41"/>
    </row>
    <row r="3100" spans="3:3" x14ac:dyDescent="0.2">
      <c r="C3100" s="41"/>
    </row>
    <row r="3101" spans="3:3" x14ac:dyDescent="0.2">
      <c r="C3101" s="41"/>
    </row>
    <row r="3102" spans="3:3" x14ac:dyDescent="0.2">
      <c r="C3102" s="41"/>
    </row>
    <row r="3103" spans="3:3" x14ac:dyDescent="0.2">
      <c r="C3103" s="41"/>
    </row>
    <row r="3104" spans="3:3" x14ac:dyDescent="0.2">
      <c r="C3104" s="41"/>
    </row>
    <row r="3105" spans="3:3" x14ac:dyDescent="0.2">
      <c r="C3105" s="41"/>
    </row>
    <row r="3106" spans="3:3" x14ac:dyDescent="0.2">
      <c r="C3106" s="41"/>
    </row>
    <row r="3107" spans="3:3" x14ac:dyDescent="0.2">
      <c r="C3107" s="41"/>
    </row>
    <row r="3108" spans="3:3" x14ac:dyDescent="0.2">
      <c r="C3108" s="41"/>
    </row>
    <row r="3109" spans="3:3" x14ac:dyDescent="0.2">
      <c r="C3109" s="41"/>
    </row>
    <row r="3110" spans="3:3" x14ac:dyDescent="0.2">
      <c r="C3110" s="41"/>
    </row>
    <row r="3111" spans="3:3" x14ac:dyDescent="0.2">
      <c r="C3111" s="41"/>
    </row>
    <row r="3112" spans="3:3" x14ac:dyDescent="0.2">
      <c r="C3112" s="41"/>
    </row>
    <row r="3113" spans="3:3" x14ac:dyDescent="0.2">
      <c r="C3113" s="41"/>
    </row>
    <row r="3114" spans="3:3" x14ac:dyDescent="0.2">
      <c r="C3114" s="41"/>
    </row>
    <row r="3115" spans="3:3" x14ac:dyDescent="0.2">
      <c r="C3115" s="41"/>
    </row>
    <row r="3116" spans="3:3" x14ac:dyDescent="0.2">
      <c r="C3116" s="41"/>
    </row>
    <row r="3117" spans="3:3" x14ac:dyDescent="0.2">
      <c r="C3117" s="41"/>
    </row>
    <row r="3118" spans="3:3" x14ac:dyDescent="0.2">
      <c r="C3118" s="41"/>
    </row>
    <row r="3119" spans="3:3" x14ac:dyDescent="0.2">
      <c r="C3119" s="41"/>
    </row>
    <row r="3120" spans="3:3" x14ac:dyDescent="0.2">
      <c r="C3120" s="41"/>
    </row>
    <row r="3121" spans="3:3" x14ac:dyDescent="0.2">
      <c r="C3121" s="41"/>
    </row>
    <row r="3122" spans="3:3" x14ac:dyDescent="0.2">
      <c r="C3122" s="41"/>
    </row>
    <row r="3123" spans="3:3" x14ac:dyDescent="0.2">
      <c r="C3123" s="41"/>
    </row>
    <row r="3124" spans="3:3" x14ac:dyDescent="0.2">
      <c r="C3124" s="41"/>
    </row>
    <row r="3125" spans="3:3" x14ac:dyDescent="0.2">
      <c r="C3125" s="41"/>
    </row>
    <row r="3126" spans="3:3" x14ac:dyDescent="0.2">
      <c r="C3126" s="41"/>
    </row>
    <row r="3127" spans="3:3" x14ac:dyDescent="0.2">
      <c r="C3127" s="41"/>
    </row>
    <row r="3128" spans="3:3" x14ac:dyDescent="0.2">
      <c r="C3128" s="41"/>
    </row>
    <row r="3129" spans="3:3" x14ac:dyDescent="0.2">
      <c r="C3129" s="41"/>
    </row>
    <row r="3130" spans="3:3" x14ac:dyDescent="0.2">
      <c r="C3130" s="41"/>
    </row>
    <row r="3131" spans="3:3" x14ac:dyDescent="0.2">
      <c r="C3131" s="41"/>
    </row>
    <row r="3132" spans="3:3" x14ac:dyDescent="0.2">
      <c r="C3132" s="41"/>
    </row>
    <row r="3133" spans="3:3" x14ac:dyDescent="0.2">
      <c r="C3133" s="41"/>
    </row>
    <row r="3134" spans="3:3" x14ac:dyDescent="0.2">
      <c r="C3134" s="41"/>
    </row>
    <row r="3135" spans="3:3" x14ac:dyDescent="0.2">
      <c r="C3135" s="41"/>
    </row>
    <row r="3136" spans="3:3" x14ac:dyDescent="0.2">
      <c r="C3136" s="41"/>
    </row>
    <row r="3137" spans="3:3" x14ac:dyDescent="0.2">
      <c r="C3137" s="41"/>
    </row>
    <row r="3138" spans="3:3" x14ac:dyDescent="0.2">
      <c r="C3138" s="41"/>
    </row>
    <row r="3139" spans="3:3" x14ac:dyDescent="0.2">
      <c r="C3139" s="41"/>
    </row>
    <row r="3140" spans="3:3" x14ac:dyDescent="0.2">
      <c r="C3140" s="41"/>
    </row>
    <row r="3141" spans="3:3" x14ac:dyDescent="0.2">
      <c r="C3141" s="41"/>
    </row>
    <row r="3142" spans="3:3" x14ac:dyDescent="0.2">
      <c r="C3142" s="41"/>
    </row>
    <row r="3143" spans="3:3" x14ac:dyDescent="0.2">
      <c r="C3143" s="41"/>
    </row>
    <row r="3144" spans="3:3" x14ac:dyDescent="0.2">
      <c r="C3144" s="41"/>
    </row>
    <row r="3145" spans="3:3" x14ac:dyDescent="0.2">
      <c r="C3145" s="41"/>
    </row>
    <row r="3146" spans="3:3" x14ac:dyDescent="0.2">
      <c r="C3146" s="41"/>
    </row>
    <row r="3147" spans="3:3" x14ac:dyDescent="0.2">
      <c r="C3147" s="41"/>
    </row>
    <row r="3148" spans="3:3" x14ac:dyDescent="0.2">
      <c r="C3148" s="41"/>
    </row>
    <row r="3149" spans="3:3" x14ac:dyDescent="0.2">
      <c r="C3149" s="41"/>
    </row>
    <row r="3150" spans="3:3" x14ac:dyDescent="0.2">
      <c r="C3150" s="41"/>
    </row>
    <row r="3151" spans="3:3" x14ac:dyDescent="0.2">
      <c r="C3151" s="41"/>
    </row>
    <row r="3152" spans="3:3" x14ac:dyDescent="0.2">
      <c r="C3152" s="41"/>
    </row>
    <row r="3153" spans="3:3" x14ac:dyDescent="0.2">
      <c r="C3153" s="41"/>
    </row>
    <row r="3154" spans="3:3" x14ac:dyDescent="0.2">
      <c r="C3154" s="41"/>
    </row>
    <row r="3155" spans="3:3" x14ac:dyDescent="0.2">
      <c r="C3155" s="41"/>
    </row>
    <row r="3156" spans="3:3" x14ac:dyDescent="0.2">
      <c r="C3156" s="41"/>
    </row>
    <row r="3157" spans="3:3" x14ac:dyDescent="0.2">
      <c r="C3157" s="41"/>
    </row>
    <row r="3158" spans="3:3" x14ac:dyDescent="0.2">
      <c r="C3158" s="41"/>
    </row>
    <row r="3159" spans="3:3" x14ac:dyDescent="0.2">
      <c r="C3159" s="41"/>
    </row>
    <row r="3160" spans="3:3" x14ac:dyDescent="0.2">
      <c r="C3160" s="41"/>
    </row>
    <row r="3161" spans="3:3" x14ac:dyDescent="0.2">
      <c r="C3161" s="41"/>
    </row>
    <row r="3162" spans="3:3" x14ac:dyDescent="0.2">
      <c r="C3162" s="41"/>
    </row>
    <row r="3163" spans="3:3" x14ac:dyDescent="0.2">
      <c r="C3163" s="41"/>
    </row>
    <row r="3164" spans="3:3" x14ac:dyDescent="0.2">
      <c r="C3164" s="41"/>
    </row>
    <row r="3165" spans="3:3" x14ac:dyDescent="0.2">
      <c r="C3165" s="41"/>
    </row>
    <row r="3166" spans="3:3" x14ac:dyDescent="0.2">
      <c r="C3166" s="41"/>
    </row>
    <row r="3167" spans="3:3" x14ac:dyDescent="0.2">
      <c r="C3167" s="41"/>
    </row>
    <row r="3168" spans="3:3" x14ac:dyDescent="0.2">
      <c r="C3168" s="41"/>
    </row>
    <row r="3169" spans="3:3" x14ac:dyDescent="0.2">
      <c r="C3169" s="41"/>
    </row>
    <row r="3170" spans="3:3" x14ac:dyDescent="0.2">
      <c r="C3170" s="41"/>
    </row>
    <row r="3171" spans="3:3" x14ac:dyDescent="0.2">
      <c r="C3171" s="41"/>
    </row>
    <row r="3172" spans="3:3" x14ac:dyDescent="0.2">
      <c r="C3172" s="41"/>
    </row>
    <row r="3173" spans="3:3" x14ac:dyDescent="0.2">
      <c r="C3173" s="41"/>
    </row>
    <row r="3174" spans="3:3" x14ac:dyDescent="0.2">
      <c r="C3174" s="41"/>
    </row>
    <row r="3175" spans="3:3" x14ac:dyDescent="0.2">
      <c r="C3175" s="41"/>
    </row>
    <row r="3176" spans="3:3" x14ac:dyDescent="0.2">
      <c r="C3176" s="41"/>
    </row>
    <row r="3177" spans="3:3" x14ac:dyDescent="0.2">
      <c r="C3177" s="41"/>
    </row>
    <row r="3178" spans="3:3" x14ac:dyDescent="0.2">
      <c r="C3178" s="41"/>
    </row>
    <row r="3179" spans="3:3" x14ac:dyDescent="0.2">
      <c r="C3179" s="41"/>
    </row>
    <row r="3180" spans="3:3" x14ac:dyDescent="0.2">
      <c r="C3180" s="41"/>
    </row>
    <row r="3181" spans="3:3" x14ac:dyDescent="0.2">
      <c r="C3181" s="41"/>
    </row>
    <row r="3182" spans="3:3" x14ac:dyDescent="0.2">
      <c r="C3182" s="41"/>
    </row>
    <row r="3183" spans="3:3" x14ac:dyDescent="0.2">
      <c r="C3183" s="41"/>
    </row>
    <row r="3184" spans="3:3" x14ac:dyDescent="0.2">
      <c r="C3184" s="41"/>
    </row>
    <row r="3185" spans="3:3" x14ac:dyDescent="0.2">
      <c r="C3185" s="41"/>
    </row>
    <row r="3186" spans="3:3" x14ac:dyDescent="0.2">
      <c r="C3186" s="41"/>
    </row>
    <row r="3187" spans="3:3" x14ac:dyDescent="0.2">
      <c r="C3187" s="41"/>
    </row>
    <row r="3188" spans="3:3" x14ac:dyDescent="0.2">
      <c r="C3188" s="41"/>
    </row>
    <row r="3189" spans="3:3" x14ac:dyDescent="0.2">
      <c r="C3189" s="41"/>
    </row>
    <row r="3190" spans="3:3" x14ac:dyDescent="0.2">
      <c r="C3190" s="41"/>
    </row>
    <row r="3191" spans="3:3" x14ac:dyDescent="0.2">
      <c r="C3191" s="41"/>
    </row>
    <row r="3192" spans="3:3" x14ac:dyDescent="0.2">
      <c r="C3192" s="41"/>
    </row>
    <row r="3193" spans="3:3" x14ac:dyDescent="0.2">
      <c r="C3193" s="41"/>
    </row>
    <row r="3194" spans="3:3" x14ac:dyDescent="0.2">
      <c r="C3194" s="41"/>
    </row>
    <row r="3195" spans="3:3" x14ac:dyDescent="0.2">
      <c r="C3195" s="41"/>
    </row>
    <row r="3196" spans="3:3" x14ac:dyDescent="0.2">
      <c r="C3196" s="41"/>
    </row>
    <row r="3197" spans="3:3" x14ac:dyDescent="0.2">
      <c r="C3197" s="41"/>
    </row>
    <row r="3198" spans="3:3" x14ac:dyDescent="0.2">
      <c r="C3198" s="41"/>
    </row>
    <row r="3199" spans="3:3" x14ac:dyDescent="0.2">
      <c r="C3199" s="41"/>
    </row>
    <row r="3200" spans="3:3" x14ac:dyDescent="0.2">
      <c r="C3200" s="41"/>
    </row>
    <row r="3201" spans="3:3" x14ac:dyDescent="0.2">
      <c r="C3201" s="41"/>
    </row>
    <row r="3202" spans="3:3" x14ac:dyDescent="0.2">
      <c r="C3202" s="41"/>
    </row>
    <row r="3203" spans="3:3" x14ac:dyDescent="0.2">
      <c r="C3203" s="41"/>
    </row>
    <row r="3204" spans="3:3" x14ac:dyDescent="0.2">
      <c r="C3204" s="41"/>
    </row>
    <row r="3205" spans="3:3" x14ac:dyDescent="0.2">
      <c r="C3205" s="41"/>
    </row>
    <row r="3206" spans="3:3" x14ac:dyDescent="0.2">
      <c r="C3206" s="41"/>
    </row>
    <row r="3207" spans="3:3" x14ac:dyDescent="0.2">
      <c r="C3207" s="41"/>
    </row>
    <row r="3208" spans="3:3" x14ac:dyDescent="0.2">
      <c r="C3208" s="41"/>
    </row>
    <row r="3209" spans="3:3" x14ac:dyDescent="0.2">
      <c r="C3209" s="41"/>
    </row>
    <row r="3210" spans="3:3" x14ac:dyDescent="0.2">
      <c r="C3210" s="41"/>
    </row>
    <row r="3211" spans="3:3" x14ac:dyDescent="0.2">
      <c r="C3211" s="41"/>
    </row>
    <row r="3212" spans="3:3" x14ac:dyDescent="0.2">
      <c r="C3212" s="41"/>
    </row>
    <row r="3213" spans="3:3" x14ac:dyDescent="0.2">
      <c r="C3213" s="41"/>
    </row>
    <row r="3214" spans="3:3" x14ac:dyDescent="0.2">
      <c r="C3214" s="41"/>
    </row>
    <row r="3215" spans="3:3" x14ac:dyDescent="0.2">
      <c r="C3215" s="41"/>
    </row>
    <row r="3216" spans="3:3" x14ac:dyDescent="0.2">
      <c r="C3216" s="41"/>
    </row>
    <row r="3217" spans="3:3" x14ac:dyDescent="0.2">
      <c r="C3217" s="41"/>
    </row>
    <row r="3218" spans="3:3" x14ac:dyDescent="0.2">
      <c r="C3218" s="41"/>
    </row>
    <row r="3219" spans="3:3" x14ac:dyDescent="0.2">
      <c r="C3219" s="41"/>
    </row>
    <row r="3220" spans="3:3" x14ac:dyDescent="0.2">
      <c r="C3220" s="41"/>
    </row>
    <row r="3221" spans="3:3" x14ac:dyDescent="0.2">
      <c r="C3221" s="41"/>
    </row>
    <row r="3222" spans="3:3" x14ac:dyDescent="0.2">
      <c r="C3222" s="41"/>
    </row>
    <row r="3223" spans="3:3" x14ac:dyDescent="0.2">
      <c r="C3223" s="41"/>
    </row>
    <row r="3224" spans="3:3" x14ac:dyDescent="0.2">
      <c r="C3224" s="41"/>
    </row>
    <row r="3225" spans="3:3" x14ac:dyDescent="0.2">
      <c r="C3225" s="41"/>
    </row>
    <row r="3226" spans="3:3" x14ac:dyDescent="0.2">
      <c r="C3226" s="41"/>
    </row>
    <row r="3227" spans="3:3" x14ac:dyDescent="0.2">
      <c r="C3227" s="41"/>
    </row>
    <row r="3228" spans="3:3" x14ac:dyDescent="0.2">
      <c r="C3228" s="41"/>
    </row>
    <row r="3229" spans="3:3" x14ac:dyDescent="0.2">
      <c r="C3229" s="41"/>
    </row>
    <row r="3230" spans="3:3" x14ac:dyDescent="0.2">
      <c r="C3230" s="41"/>
    </row>
    <row r="3231" spans="3:3" x14ac:dyDescent="0.2">
      <c r="C3231" s="41"/>
    </row>
    <row r="3232" spans="3:3" x14ac:dyDescent="0.2">
      <c r="C3232" s="41"/>
    </row>
    <row r="3233" spans="3:3" x14ac:dyDescent="0.2">
      <c r="C3233" s="41"/>
    </row>
    <row r="3234" spans="3:3" x14ac:dyDescent="0.2">
      <c r="C3234" s="41"/>
    </row>
    <row r="3235" spans="3:3" x14ac:dyDescent="0.2">
      <c r="C3235" s="41"/>
    </row>
    <row r="3236" spans="3:3" x14ac:dyDescent="0.2">
      <c r="C3236" s="41"/>
    </row>
    <row r="3237" spans="3:3" x14ac:dyDescent="0.2">
      <c r="C3237" s="41"/>
    </row>
    <row r="3238" spans="3:3" x14ac:dyDescent="0.2">
      <c r="C3238" s="41"/>
    </row>
    <row r="3239" spans="3:3" x14ac:dyDescent="0.2">
      <c r="C3239" s="41"/>
    </row>
    <row r="3240" spans="3:3" x14ac:dyDescent="0.2">
      <c r="C3240" s="41"/>
    </row>
    <row r="3241" spans="3:3" x14ac:dyDescent="0.2">
      <c r="C3241" s="41"/>
    </row>
    <row r="3242" spans="3:3" x14ac:dyDescent="0.2">
      <c r="C3242" s="41"/>
    </row>
    <row r="3243" spans="3:3" x14ac:dyDescent="0.2">
      <c r="C3243" s="41"/>
    </row>
    <row r="3244" spans="3:3" x14ac:dyDescent="0.2">
      <c r="C3244" s="41"/>
    </row>
    <row r="3245" spans="3:3" x14ac:dyDescent="0.2">
      <c r="C3245" s="41"/>
    </row>
    <row r="3246" spans="3:3" x14ac:dyDescent="0.2">
      <c r="C3246" s="41"/>
    </row>
    <row r="3247" spans="3:3" x14ac:dyDescent="0.2">
      <c r="C3247" s="41"/>
    </row>
    <row r="3248" spans="3:3" x14ac:dyDescent="0.2">
      <c r="C3248" s="41"/>
    </row>
    <row r="3249" spans="3:3" x14ac:dyDescent="0.2">
      <c r="C3249" s="41"/>
    </row>
    <row r="3250" spans="3:3" x14ac:dyDescent="0.2">
      <c r="C3250" s="41"/>
    </row>
    <row r="3251" spans="3:3" x14ac:dyDescent="0.2">
      <c r="C3251" s="41"/>
    </row>
    <row r="3252" spans="3:3" x14ac:dyDescent="0.2">
      <c r="C3252" s="41"/>
    </row>
    <row r="3253" spans="3:3" x14ac:dyDescent="0.2">
      <c r="C3253" s="41"/>
    </row>
    <row r="3254" spans="3:3" x14ac:dyDescent="0.2">
      <c r="C3254" s="41"/>
    </row>
    <row r="3255" spans="3:3" x14ac:dyDescent="0.2">
      <c r="C3255" s="41"/>
    </row>
    <row r="3256" spans="3:3" x14ac:dyDescent="0.2">
      <c r="C3256" s="41"/>
    </row>
    <row r="3257" spans="3:3" x14ac:dyDescent="0.2">
      <c r="C3257" s="41"/>
    </row>
    <row r="3258" spans="3:3" x14ac:dyDescent="0.2">
      <c r="C3258" s="41"/>
    </row>
    <row r="3259" spans="3:3" x14ac:dyDescent="0.2">
      <c r="C3259" s="41"/>
    </row>
    <row r="3260" spans="3:3" x14ac:dyDescent="0.2">
      <c r="C3260" s="41"/>
    </row>
    <row r="3261" spans="3:3" x14ac:dyDescent="0.2">
      <c r="C3261" s="41"/>
    </row>
    <row r="3262" spans="3:3" x14ac:dyDescent="0.2">
      <c r="C3262" s="41"/>
    </row>
    <row r="3263" spans="3:3" x14ac:dyDescent="0.2">
      <c r="C3263" s="41"/>
    </row>
    <row r="3264" spans="3:3" x14ac:dyDescent="0.2">
      <c r="C3264" s="41"/>
    </row>
    <row r="3265" spans="3:3" x14ac:dyDescent="0.2">
      <c r="C3265" s="41"/>
    </row>
    <row r="3266" spans="3:3" x14ac:dyDescent="0.2">
      <c r="C3266" s="41"/>
    </row>
    <row r="3267" spans="3:3" x14ac:dyDescent="0.2">
      <c r="C3267" s="41"/>
    </row>
    <row r="3268" spans="3:3" x14ac:dyDescent="0.2">
      <c r="C3268" s="41"/>
    </row>
    <row r="3269" spans="3:3" x14ac:dyDescent="0.2">
      <c r="C3269" s="41"/>
    </row>
    <row r="3270" spans="3:3" x14ac:dyDescent="0.2">
      <c r="C3270" s="41"/>
    </row>
    <row r="3271" spans="3:3" x14ac:dyDescent="0.2">
      <c r="C3271" s="41"/>
    </row>
    <row r="3272" spans="3:3" x14ac:dyDescent="0.2">
      <c r="C3272" s="41"/>
    </row>
    <row r="3273" spans="3:3" x14ac:dyDescent="0.2">
      <c r="C3273" s="41"/>
    </row>
    <row r="3274" spans="3:3" x14ac:dyDescent="0.2">
      <c r="C3274" s="41"/>
    </row>
    <row r="3275" spans="3:3" x14ac:dyDescent="0.2">
      <c r="C3275" s="41"/>
    </row>
    <row r="3276" spans="3:3" x14ac:dyDescent="0.2">
      <c r="C3276" s="41"/>
    </row>
    <row r="3277" spans="3:3" x14ac:dyDescent="0.2">
      <c r="C3277" s="41"/>
    </row>
    <row r="3278" spans="3:3" x14ac:dyDescent="0.2">
      <c r="C3278" s="41"/>
    </row>
    <row r="3279" spans="3:3" x14ac:dyDescent="0.2">
      <c r="C3279" s="41"/>
    </row>
    <row r="3280" spans="3:3" x14ac:dyDescent="0.2">
      <c r="C3280" s="41"/>
    </row>
    <row r="3281" spans="3:3" x14ac:dyDescent="0.2">
      <c r="C3281" s="41"/>
    </row>
    <row r="3282" spans="3:3" x14ac:dyDescent="0.2">
      <c r="C3282" s="41"/>
    </row>
    <row r="3283" spans="3:3" x14ac:dyDescent="0.2">
      <c r="C3283" s="41"/>
    </row>
    <row r="3284" spans="3:3" x14ac:dyDescent="0.2">
      <c r="C3284" s="41"/>
    </row>
    <row r="3285" spans="3:3" x14ac:dyDescent="0.2">
      <c r="C3285" s="41"/>
    </row>
    <row r="3286" spans="3:3" x14ac:dyDescent="0.2">
      <c r="C3286" s="41"/>
    </row>
    <row r="3287" spans="3:3" x14ac:dyDescent="0.2">
      <c r="C3287" s="41"/>
    </row>
    <row r="3288" spans="3:3" x14ac:dyDescent="0.2">
      <c r="C3288" s="41"/>
    </row>
    <row r="3289" spans="3:3" x14ac:dyDescent="0.2">
      <c r="C3289" s="41"/>
    </row>
    <row r="3290" spans="3:3" x14ac:dyDescent="0.2">
      <c r="C3290" s="41"/>
    </row>
    <row r="3291" spans="3:3" x14ac:dyDescent="0.2">
      <c r="C3291" s="41"/>
    </row>
    <row r="3292" spans="3:3" x14ac:dyDescent="0.2">
      <c r="C3292" s="41"/>
    </row>
    <row r="3293" spans="3:3" x14ac:dyDescent="0.2">
      <c r="C3293" s="41"/>
    </row>
    <row r="3294" spans="3:3" x14ac:dyDescent="0.2">
      <c r="C3294" s="41"/>
    </row>
    <row r="3295" spans="3:3" x14ac:dyDescent="0.2">
      <c r="C3295" s="41"/>
    </row>
    <row r="3296" spans="3:3" x14ac:dyDescent="0.2">
      <c r="C3296" s="41"/>
    </row>
    <row r="3297" spans="3:3" x14ac:dyDescent="0.2">
      <c r="C3297" s="41"/>
    </row>
    <row r="3298" spans="3:3" x14ac:dyDescent="0.2">
      <c r="C3298" s="41"/>
    </row>
    <row r="3299" spans="3:3" x14ac:dyDescent="0.2">
      <c r="C3299" s="41"/>
    </row>
    <row r="3300" spans="3:3" x14ac:dyDescent="0.2">
      <c r="C3300" s="41"/>
    </row>
    <row r="3301" spans="3:3" x14ac:dyDescent="0.2">
      <c r="C3301" s="41"/>
    </row>
    <row r="3302" spans="3:3" x14ac:dyDescent="0.2">
      <c r="C3302" s="41"/>
    </row>
    <row r="3303" spans="3:3" x14ac:dyDescent="0.2">
      <c r="C3303" s="41"/>
    </row>
    <row r="3304" spans="3:3" x14ac:dyDescent="0.2">
      <c r="C3304" s="41"/>
    </row>
    <row r="3305" spans="3:3" x14ac:dyDescent="0.2">
      <c r="C3305" s="41"/>
    </row>
    <row r="3306" spans="3:3" x14ac:dyDescent="0.2">
      <c r="C3306" s="41"/>
    </row>
    <row r="3307" spans="3:3" x14ac:dyDescent="0.2">
      <c r="C3307" s="41"/>
    </row>
    <row r="3308" spans="3:3" x14ac:dyDescent="0.2">
      <c r="C3308" s="41"/>
    </row>
    <row r="3309" spans="3:3" x14ac:dyDescent="0.2">
      <c r="C3309" s="41"/>
    </row>
    <row r="3310" spans="3:3" x14ac:dyDescent="0.2">
      <c r="C3310" s="41"/>
    </row>
    <row r="3311" spans="3:3" x14ac:dyDescent="0.2">
      <c r="C3311" s="41"/>
    </row>
    <row r="3312" spans="3:3" x14ac:dyDescent="0.2">
      <c r="C3312" s="41"/>
    </row>
    <row r="3313" spans="3:3" x14ac:dyDescent="0.2">
      <c r="C3313" s="41"/>
    </row>
    <row r="3314" spans="3:3" x14ac:dyDescent="0.2">
      <c r="C3314" s="41"/>
    </row>
    <row r="3315" spans="3:3" x14ac:dyDescent="0.2">
      <c r="C3315" s="41"/>
    </row>
    <row r="3316" spans="3:3" x14ac:dyDescent="0.2">
      <c r="C3316" s="41"/>
    </row>
    <row r="3317" spans="3:3" x14ac:dyDescent="0.2">
      <c r="C3317" s="41"/>
    </row>
    <row r="3318" spans="3:3" x14ac:dyDescent="0.2">
      <c r="C3318" s="41"/>
    </row>
    <row r="3319" spans="3:3" x14ac:dyDescent="0.2">
      <c r="C3319" s="41"/>
    </row>
    <row r="3320" spans="3:3" x14ac:dyDescent="0.2">
      <c r="C3320" s="41"/>
    </row>
    <row r="3321" spans="3:3" x14ac:dyDescent="0.2">
      <c r="C3321" s="41"/>
    </row>
    <row r="3322" spans="3:3" x14ac:dyDescent="0.2">
      <c r="C3322" s="41"/>
    </row>
    <row r="3323" spans="3:3" x14ac:dyDescent="0.2">
      <c r="C3323" s="41"/>
    </row>
    <row r="3324" spans="3:3" x14ac:dyDescent="0.2">
      <c r="C3324" s="41"/>
    </row>
    <row r="3325" spans="3:3" x14ac:dyDescent="0.2">
      <c r="C3325" s="41"/>
    </row>
    <row r="3326" spans="3:3" x14ac:dyDescent="0.2">
      <c r="C3326" s="41"/>
    </row>
    <row r="3327" spans="3:3" x14ac:dyDescent="0.2">
      <c r="C3327" s="41"/>
    </row>
    <row r="3328" spans="3:3" x14ac:dyDescent="0.2">
      <c r="C3328" s="41"/>
    </row>
    <row r="3329" spans="3:3" x14ac:dyDescent="0.2">
      <c r="C3329" s="41"/>
    </row>
    <row r="3330" spans="3:3" x14ac:dyDescent="0.2">
      <c r="C3330" s="41"/>
    </row>
    <row r="3331" spans="3:3" x14ac:dyDescent="0.2">
      <c r="C3331" s="41"/>
    </row>
    <row r="3332" spans="3:3" x14ac:dyDescent="0.2">
      <c r="C3332" s="41"/>
    </row>
    <row r="3333" spans="3:3" x14ac:dyDescent="0.2">
      <c r="C3333" s="41"/>
    </row>
    <row r="3334" spans="3:3" x14ac:dyDescent="0.2">
      <c r="C3334" s="41"/>
    </row>
    <row r="3335" spans="3:3" x14ac:dyDescent="0.2">
      <c r="C3335" s="41"/>
    </row>
    <row r="3336" spans="3:3" x14ac:dyDescent="0.2">
      <c r="C3336" s="41"/>
    </row>
    <row r="3337" spans="3:3" x14ac:dyDescent="0.2">
      <c r="C3337" s="41"/>
    </row>
    <row r="3338" spans="3:3" x14ac:dyDescent="0.2">
      <c r="C3338" s="41"/>
    </row>
    <row r="3339" spans="3:3" x14ac:dyDescent="0.2">
      <c r="C3339" s="41"/>
    </row>
    <row r="3340" spans="3:3" x14ac:dyDescent="0.2">
      <c r="C3340" s="41"/>
    </row>
    <row r="3341" spans="3:3" x14ac:dyDescent="0.2">
      <c r="C3341" s="41"/>
    </row>
    <row r="3342" spans="3:3" x14ac:dyDescent="0.2">
      <c r="C3342" s="41"/>
    </row>
    <row r="3343" spans="3:3" x14ac:dyDescent="0.2">
      <c r="C3343" s="41"/>
    </row>
    <row r="3344" spans="3:3" x14ac:dyDescent="0.2">
      <c r="C3344" s="41"/>
    </row>
    <row r="3345" spans="3:3" x14ac:dyDescent="0.2">
      <c r="C3345" s="41"/>
    </row>
    <row r="3346" spans="3:3" x14ac:dyDescent="0.2">
      <c r="C3346" s="41"/>
    </row>
    <row r="3347" spans="3:3" x14ac:dyDescent="0.2">
      <c r="C3347" s="41"/>
    </row>
    <row r="3348" spans="3:3" x14ac:dyDescent="0.2">
      <c r="C3348" s="41"/>
    </row>
    <row r="3349" spans="3:3" x14ac:dyDescent="0.2">
      <c r="C3349" s="41"/>
    </row>
    <row r="3350" spans="3:3" x14ac:dyDescent="0.2">
      <c r="C3350" s="41"/>
    </row>
    <row r="3351" spans="3:3" x14ac:dyDescent="0.2">
      <c r="C3351" s="41"/>
    </row>
    <row r="3352" spans="3:3" x14ac:dyDescent="0.2">
      <c r="C3352" s="41"/>
    </row>
    <row r="3353" spans="3:3" x14ac:dyDescent="0.2">
      <c r="C3353" s="41"/>
    </row>
    <row r="3354" spans="3:3" x14ac:dyDescent="0.2">
      <c r="C3354" s="41"/>
    </row>
    <row r="3355" spans="3:3" x14ac:dyDescent="0.2">
      <c r="C3355" s="41"/>
    </row>
    <row r="3356" spans="3:3" x14ac:dyDescent="0.2">
      <c r="C3356" s="41"/>
    </row>
    <row r="3357" spans="3:3" x14ac:dyDescent="0.2">
      <c r="C3357" s="41"/>
    </row>
    <row r="3358" spans="3:3" x14ac:dyDescent="0.2">
      <c r="C3358" s="41"/>
    </row>
    <row r="3359" spans="3:3" x14ac:dyDescent="0.2">
      <c r="C3359" s="41"/>
    </row>
    <row r="3360" spans="3:3" x14ac:dyDescent="0.2">
      <c r="C3360" s="41"/>
    </row>
    <row r="3361" spans="3:3" x14ac:dyDescent="0.2">
      <c r="C3361" s="41"/>
    </row>
    <row r="3362" spans="3:3" x14ac:dyDescent="0.2">
      <c r="C3362" s="41"/>
    </row>
    <row r="3363" spans="3:3" x14ac:dyDescent="0.2">
      <c r="C3363" s="41"/>
    </row>
    <row r="3364" spans="3:3" x14ac:dyDescent="0.2">
      <c r="C3364" s="41"/>
    </row>
    <row r="3365" spans="3:3" x14ac:dyDescent="0.2">
      <c r="C3365" s="41"/>
    </row>
    <row r="3366" spans="3:3" x14ac:dyDescent="0.2">
      <c r="C3366" s="41"/>
    </row>
    <row r="3367" spans="3:3" x14ac:dyDescent="0.2">
      <c r="C3367" s="41"/>
    </row>
    <row r="3368" spans="3:3" x14ac:dyDescent="0.2">
      <c r="C3368" s="41"/>
    </row>
    <row r="3369" spans="3:3" x14ac:dyDescent="0.2">
      <c r="C3369" s="41"/>
    </row>
    <row r="3370" spans="3:3" x14ac:dyDescent="0.2">
      <c r="C3370" s="41"/>
    </row>
    <row r="3371" spans="3:3" x14ac:dyDescent="0.2">
      <c r="C3371" s="41"/>
    </row>
    <row r="3372" spans="3:3" x14ac:dyDescent="0.2">
      <c r="C3372" s="41"/>
    </row>
    <row r="3373" spans="3:3" x14ac:dyDescent="0.2">
      <c r="C3373" s="41"/>
    </row>
    <row r="3374" spans="3:3" x14ac:dyDescent="0.2">
      <c r="C3374" s="41"/>
    </row>
    <row r="3375" spans="3:3" x14ac:dyDescent="0.2">
      <c r="C3375" s="41"/>
    </row>
    <row r="3376" spans="3:3" x14ac:dyDescent="0.2">
      <c r="C3376" s="41"/>
    </row>
    <row r="3377" spans="3:3" x14ac:dyDescent="0.2">
      <c r="C3377" s="41"/>
    </row>
    <row r="3378" spans="3:3" x14ac:dyDescent="0.2">
      <c r="C3378" s="41"/>
    </row>
    <row r="3379" spans="3:3" x14ac:dyDescent="0.2">
      <c r="C3379" s="41"/>
    </row>
    <row r="3380" spans="3:3" x14ac:dyDescent="0.2">
      <c r="C3380" s="41"/>
    </row>
    <row r="3381" spans="3:3" x14ac:dyDescent="0.2">
      <c r="C3381" s="41"/>
    </row>
    <row r="3382" spans="3:3" x14ac:dyDescent="0.2">
      <c r="C3382" s="41"/>
    </row>
    <row r="3383" spans="3:3" x14ac:dyDescent="0.2">
      <c r="C3383" s="41"/>
    </row>
    <row r="3384" spans="3:3" x14ac:dyDescent="0.2">
      <c r="C3384" s="41"/>
    </row>
    <row r="3385" spans="3:3" x14ac:dyDescent="0.2">
      <c r="C3385" s="41"/>
    </row>
    <row r="3386" spans="3:3" x14ac:dyDescent="0.2">
      <c r="C3386" s="41"/>
    </row>
    <row r="3387" spans="3:3" x14ac:dyDescent="0.2">
      <c r="C3387" s="41"/>
    </row>
    <row r="3388" spans="3:3" x14ac:dyDescent="0.2">
      <c r="C3388" s="41"/>
    </row>
    <row r="3389" spans="3:3" x14ac:dyDescent="0.2">
      <c r="C3389" s="41"/>
    </row>
    <row r="3390" spans="3:3" x14ac:dyDescent="0.2">
      <c r="C3390" s="41"/>
    </row>
    <row r="3391" spans="3:3" x14ac:dyDescent="0.2">
      <c r="C3391" s="41"/>
    </row>
    <row r="3392" spans="3:3" x14ac:dyDescent="0.2">
      <c r="C3392" s="41"/>
    </row>
    <row r="3393" spans="3:3" x14ac:dyDescent="0.2">
      <c r="C3393" s="41"/>
    </row>
    <row r="3394" spans="3:3" x14ac:dyDescent="0.2">
      <c r="C3394" s="41"/>
    </row>
    <row r="3395" spans="3:3" x14ac:dyDescent="0.2">
      <c r="C3395" s="41"/>
    </row>
    <row r="3396" spans="3:3" x14ac:dyDescent="0.2">
      <c r="C3396" s="41"/>
    </row>
    <row r="3397" spans="3:3" x14ac:dyDescent="0.2">
      <c r="C3397" s="41"/>
    </row>
    <row r="3398" spans="3:3" x14ac:dyDescent="0.2">
      <c r="C3398" s="41"/>
    </row>
    <row r="3399" spans="3:3" x14ac:dyDescent="0.2">
      <c r="C3399" s="41"/>
    </row>
    <row r="3400" spans="3:3" x14ac:dyDescent="0.2">
      <c r="C3400" s="41"/>
    </row>
    <row r="3401" spans="3:3" x14ac:dyDescent="0.2">
      <c r="C3401" s="41"/>
    </row>
    <row r="3402" spans="3:3" x14ac:dyDescent="0.2">
      <c r="C3402" s="41"/>
    </row>
    <row r="3403" spans="3:3" x14ac:dyDescent="0.2">
      <c r="C3403" s="41"/>
    </row>
    <row r="3404" spans="3:3" x14ac:dyDescent="0.2">
      <c r="C3404" s="41"/>
    </row>
    <row r="3405" spans="3:3" x14ac:dyDescent="0.2">
      <c r="C3405" s="41"/>
    </row>
    <row r="3406" spans="3:3" x14ac:dyDescent="0.2">
      <c r="C3406" s="41"/>
    </row>
    <row r="3407" spans="3:3" x14ac:dyDescent="0.2">
      <c r="C3407" s="41"/>
    </row>
    <row r="3408" spans="3:3" x14ac:dyDescent="0.2">
      <c r="C3408" s="41"/>
    </row>
    <row r="3409" spans="3:3" x14ac:dyDescent="0.2">
      <c r="C3409" s="41"/>
    </row>
    <row r="3410" spans="3:3" x14ac:dyDescent="0.2">
      <c r="C3410" s="41"/>
    </row>
    <row r="3411" spans="3:3" x14ac:dyDescent="0.2">
      <c r="C3411" s="41"/>
    </row>
    <row r="3412" spans="3:3" x14ac:dyDescent="0.2">
      <c r="C3412" s="41"/>
    </row>
    <row r="3413" spans="3:3" x14ac:dyDescent="0.2">
      <c r="C3413" s="41"/>
    </row>
    <row r="3414" spans="3:3" x14ac:dyDescent="0.2">
      <c r="C3414" s="41"/>
    </row>
    <row r="3415" spans="3:3" x14ac:dyDescent="0.2">
      <c r="C3415" s="41"/>
    </row>
    <row r="3416" spans="3:3" x14ac:dyDescent="0.2">
      <c r="C3416" s="41"/>
    </row>
    <row r="3417" spans="3:3" x14ac:dyDescent="0.2">
      <c r="C3417" s="41"/>
    </row>
    <row r="3418" spans="3:3" x14ac:dyDescent="0.2">
      <c r="C3418" s="41"/>
    </row>
    <row r="3419" spans="3:3" x14ac:dyDescent="0.2">
      <c r="C3419" s="41"/>
    </row>
    <row r="3420" spans="3:3" x14ac:dyDescent="0.2">
      <c r="C3420" s="41"/>
    </row>
    <row r="3421" spans="3:3" x14ac:dyDescent="0.2">
      <c r="C3421" s="41"/>
    </row>
    <row r="3422" spans="3:3" x14ac:dyDescent="0.2">
      <c r="C3422" s="41"/>
    </row>
    <row r="3423" spans="3:3" x14ac:dyDescent="0.2">
      <c r="C3423" s="41"/>
    </row>
    <row r="3424" spans="3:3" x14ac:dyDescent="0.2">
      <c r="C3424" s="41"/>
    </row>
    <row r="3425" spans="3:3" x14ac:dyDescent="0.2">
      <c r="C3425" s="41"/>
    </row>
    <row r="3426" spans="3:3" x14ac:dyDescent="0.2">
      <c r="C3426" s="41"/>
    </row>
    <row r="3427" spans="3:3" x14ac:dyDescent="0.2">
      <c r="C3427" s="41"/>
    </row>
    <row r="3428" spans="3:3" x14ac:dyDescent="0.2">
      <c r="C3428" s="41"/>
    </row>
    <row r="3429" spans="3:3" x14ac:dyDescent="0.2">
      <c r="C3429" s="41"/>
    </row>
    <row r="3430" spans="3:3" x14ac:dyDescent="0.2">
      <c r="C3430" s="41"/>
    </row>
    <row r="3431" spans="3:3" x14ac:dyDescent="0.2">
      <c r="C3431" s="41"/>
    </row>
    <row r="3432" spans="3:3" x14ac:dyDescent="0.2">
      <c r="C3432" s="41"/>
    </row>
    <row r="3433" spans="3:3" x14ac:dyDescent="0.2">
      <c r="C3433" s="41"/>
    </row>
    <row r="3434" spans="3:3" x14ac:dyDescent="0.2">
      <c r="C3434" s="41"/>
    </row>
    <row r="3435" spans="3:3" x14ac:dyDescent="0.2">
      <c r="C3435" s="41"/>
    </row>
    <row r="3436" spans="3:3" x14ac:dyDescent="0.2">
      <c r="C3436" s="41"/>
    </row>
    <row r="3437" spans="3:3" x14ac:dyDescent="0.2">
      <c r="C3437" s="41"/>
    </row>
    <row r="3438" spans="3:3" x14ac:dyDescent="0.2">
      <c r="C3438" s="41"/>
    </row>
    <row r="3439" spans="3:3" x14ac:dyDescent="0.2">
      <c r="C3439" s="41"/>
    </row>
    <row r="3440" spans="3:3" x14ac:dyDescent="0.2">
      <c r="C3440" s="41"/>
    </row>
    <row r="3441" spans="3:3" x14ac:dyDescent="0.2">
      <c r="C3441" s="41"/>
    </row>
    <row r="3442" spans="3:3" x14ac:dyDescent="0.2">
      <c r="C3442" s="41"/>
    </row>
    <row r="3443" spans="3:3" x14ac:dyDescent="0.2">
      <c r="C3443" s="41"/>
    </row>
    <row r="3444" spans="3:3" x14ac:dyDescent="0.2">
      <c r="C3444" s="41"/>
    </row>
    <row r="3445" spans="3:3" x14ac:dyDescent="0.2">
      <c r="C3445" s="41"/>
    </row>
    <row r="3446" spans="3:3" x14ac:dyDescent="0.2">
      <c r="C3446" s="41"/>
    </row>
    <row r="3447" spans="3:3" x14ac:dyDescent="0.2">
      <c r="C3447" s="41"/>
    </row>
    <row r="3448" spans="3:3" x14ac:dyDescent="0.2">
      <c r="C3448" s="41"/>
    </row>
    <row r="3449" spans="3:3" x14ac:dyDescent="0.2">
      <c r="C3449" s="41"/>
    </row>
    <row r="3450" spans="3:3" x14ac:dyDescent="0.2">
      <c r="C3450" s="41"/>
    </row>
    <row r="3451" spans="3:3" x14ac:dyDescent="0.2">
      <c r="C3451" s="41"/>
    </row>
    <row r="3452" spans="3:3" x14ac:dyDescent="0.2">
      <c r="C3452" s="41"/>
    </row>
    <row r="3453" spans="3:3" x14ac:dyDescent="0.2">
      <c r="C3453" s="41"/>
    </row>
    <row r="3454" spans="3:3" x14ac:dyDescent="0.2">
      <c r="C3454" s="41"/>
    </row>
    <row r="3455" spans="3:3" x14ac:dyDescent="0.2">
      <c r="C3455" s="41"/>
    </row>
    <row r="3456" spans="3:3" x14ac:dyDescent="0.2">
      <c r="C3456" s="41"/>
    </row>
    <row r="3457" spans="3:3" x14ac:dyDescent="0.2">
      <c r="C3457" s="41"/>
    </row>
    <row r="3458" spans="3:3" x14ac:dyDescent="0.2">
      <c r="C3458" s="41"/>
    </row>
    <row r="3459" spans="3:3" x14ac:dyDescent="0.2">
      <c r="C3459" s="41"/>
    </row>
    <row r="3460" spans="3:3" x14ac:dyDescent="0.2">
      <c r="C3460" s="41"/>
    </row>
    <row r="3461" spans="3:3" x14ac:dyDescent="0.2">
      <c r="C3461" s="41"/>
    </row>
    <row r="3462" spans="3:3" x14ac:dyDescent="0.2">
      <c r="C3462" s="41"/>
    </row>
    <row r="3463" spans="3:3" x14ac:dyDescent="0.2">
      <c r="C3463" s="41"/>
    </row>
    <row r="3464" spans="3:3" x14ac:dyDescent="0.2">
      <c r="C3464" s="41"/>
    </row>
    <row r="3465" spans="3:3" x14ac:dyDescent="0.2">
      <c r="C3465" s="41"/>
    </row>
    <row r="3466" spans="3:3" x14ac:dyDescent="0.2">
      <c r="C3466" s="41"/>
    </row>
    <row r="3467" spans="3:3" x14ac:dyDescent="0.2">
      <c r="C3467" s="41"/>
    </row>
    <row r="3468" spans="3:3" x14ac:dyDescent="0.2">
      <c r="C3468" s="41"/>
    </row>
    <row r="3469" spans="3:3" x14ac:dyDescent="0.2">
      <c r="C3469" s="41"/>
    </row>
    <row r="3470" spans="3:3" x14ac:dyDescent="0.2">
      <c r="C3470" s="41"/>
    </row>
    <row r="3471" spans="3:3" x14ac:dyDescent="0.2">
      <c r="C3471" s="41"/>
    </row>
    <row r="3472" spans="3:3" x14ac:dyDescent="0.2">
      <c r="C3472" s="41"/>
    </row>
    <row r="3473" spans="3:3" x14ac:dyDescent="0.2">
      <c r="C3473" s="41"/>
    </row>
    <row r="3474" spans="3:3" x14ac:dyDescent="0.2">
      <c r="C3474" s="41"/>
    </row>
    <row r="3475" spans="3:3" x14ac:dyDescent="0.2">
      <c r="C3475" s="41"/>
    </row>
    <row r="3476" spans="3:3" x14ac:dyDescent="0.2">
      <c r="C3476" s="41"/>
    </row>
    <row r="3477" spans="3:3" x14ac:dyDescent="0.2">
      <c r="C3477" s="41"/>
    </row>
    <row r="3478" spans="3:3" x14ac:dyDescent="0.2">
      <c r="C3478" s="41"/>
    </row>
    <row r="3479" spans="3:3" x14ac:dyDescent="0.2">
      <c r="C3479" s="41"/>
    </row>
    <row r="3480" spans="3:3" x14ac:dyDescent="0.2">
      <c r="C3480" s="41"/>
    </row>
    <row r="3481" spans="3:3" x14ac:dyDescent="0.2">
      <c r="C3481" s="41"/>
    </row>
    <row r="3482" spans="3:3" x14ac:dyDescent="0.2">
      <c r="C3482" s="41"/>
    </row>
    <row r="3483" spans="3:3" x14ac:dyDescent="0.2">
      <c r="C3483" s="41"/>
    </row>
    <row r="3484" spans="3:3" x14ac:dyDescent="0.2">
      <c r="C3484" s="41"/>
    </row>
    <row r="3485" spans="3:3" x14ac:dyDescent="0.2">
      <c r="C3485" s="41"/>
    </row>
    <row r="3486" spans="3:3" x14ac:dyDescent="0.2">
      <c r="C3486" s="41"/>
    </row>
    <row r="3487" spans="3:3" x14ac:dyDescent="0.2">
      <c r="C3487" s="41"/>
    </row>
    <row r="3488" spans="3:3" x14ac:dyDescent="0.2">
      <c r="C3488" s="41"/>
    </row>
    <row r="3489" spans="3:3" x14ac:dyDescent="0.2">
      <c r="C3489" s="41"/>
    </row>
    <row r="3490" spans="3:3" x14ac:dyDescent="0.2">
      <c r="C3490" s="41"/>
    </row>
    <row r="3491" spans="3:3" x14ac:dyDescent="0.2">
      <c r="C3491" s="41"/>
    </row>
    <row r="3492" spans="3:3" x14ac:dyDescent="0.2">
      <c r="C3492" s="41"/>
    </row>
    <row r="3493" spans="3:3" x14ac:dyDescent="0.2">
      <c r="C3493" s="41"/>
    </row>
    <row r="3494" spans="3:3" x14ac:dyDescent="0.2">
      <c r="C3494" s="41"/>
    </row>
    <row r="3495" spans="3:3" x14ac:dyDescent="0.2">
      <c r="C3495" s="41"/>
    </row>
    <row r="3496" spans="3:3" x14ac:dyDescent="0.2">
      <c r="C3496" s="41"/>
    </row>
    <row r="3497" spans="3:3" x14ac:dyDescent="0.2">
      <c r="C3497" s="41"/>
    </row>
    <row r="3498" spans="3:3" x14ac:dyDescent="0.2">
      <c r="C3498" s="41"/>
    </row>
    <row r="3499" spans="3:3" x14ac:dyDescent="0.2">
      <c r="C3499" s="41"/>
    </row>
    <row r="3500" spans="3:3" x14ac:dyDescent="0.2">
      <c r="C3500" s="41"/>
    </row>
    <row r="3501" spans="3:3" x14ac:dyDescent="0.2">
      <c r="C3501" s="41"/>
    </row>
    <row r="3502" spans="3:3" x14ac:dyDescent="0.2">
      <c r="C3502" s="41"/>
    </row>
    <row r="3503" spans="3:3" x14ac:dyDescent="0.2">
      <c r="C3503" s="41"/>
    </row>
    <row r="3504" spans="3:3" x14ac:dyDescent="0.2">
      <c r="C3504" s="41"/>
    </row>
    <row r="3505" spans="3:3" x14ac:dyDescent="0.2">
      <c r="C3505" s="41"/>
    </row>
    <row r="3506" spans="3:3" x14ac:dyDescent="0.2">
      <c r="C3506" s="41"/>
    </row>
    <row r="3507" spans="3:3" x14ac:dyDescent="0.2">
      <c r="C3507" s="41"/>
    </row>
    <row r="3508" spans="3:3" x14ac:dyDescent="0.2">
      <c r="C3508" s="41"/>
    </row>
    <row r="3509" spans="3:3" x14ac:dyDescent="0.2">
      <c r="C3509" s="41"/>
    </row>
    <row r="3510" spans="3:3" x14ac:dyDescent="0.2">
      <c r="C3510" s="41"/>
    </row>
    <row r="3511" spans="3:3" x14ac:dyDescent="0.2">
      <c r="C3511" s="41"/>
    </row>
    <row r="3512" spans="3:3" x14ac:dyDescent="0.2">
      <c r="C3512" s="41"/>
    </row>
    <row r="3513" spans="3:3" x14ac:dyDescent="0.2">
      <c r="C3513" s="41"/>
    </row>
    <row r="3514" spans="3:3" x14ac:dyDescent="0.2">
      <c r="C3514" s="41"/>
    </row>
    <row r="3515" spans="3:3" x14ac:dyDescent="0.2">
      <c r="C3515" s="41"/>
    </row>
    <row r="3516" spans="3:3" x14ac:dyDescent="0.2">
      <c r="C3516" s="41"/>
    </row>
    <row r="3517" spans="3:3" x14ac:dyDescent="0.2">
      <c r="C3517" s="41"/>
    </row>
    <row r="3518" spans="3:3" x14ac:dyDescent="0.2">
      <c r="C3518" s="41"/>
    </row>
    <row r="3519" spans="3:3" x14ac:dyDescent="0.2">
      <c r="C3519" s="41"/>
    </row>
    <row r="3520" spans="3:3" x14ac:dyDescent="0.2">
      <c r="C3520" s="41"/>
    </row>
    <row r="3521" spans="3:3" x14ac:dyDescent="0.2">
      <c r="C3521" s="41"/>
    </row>
    <row r="3522" spans="3:3" x14ac:dyDescent="0.2">
      <c r="C3522" s="41"/>
    </row>
    <row r="3523" spans="3:3" x14ac:dyDescent="0.2">
      <c r="C3523" s="41"/>
    </row>
    <row r="3524" spans="3:3" x14ac:dyDescent="0.2">
      <c r="C3524" s="41"/>
    </row>
    <row r="3525" spans="3:3" x14ac:dyDescent="0.2">
      <c r="C3525" s="41"/>
    </row>
    <row r="3526" spans="3:3" x14ac:dyDescent="0.2">
      <c r="C3526" s="41"/>
    </row>
    <row r="3527" spans="3:3" x14ac:dyDescent="0.2">
      <c r="C3527" s="41"/>
    </row>
    <row r="3528" spans="3:3" x14ac:dyDescent="0.2">
      <c r="C3528" s="41"/>
    </row>
    <row r="3529" spans="3:3" x14ac:dyDescent="0.2">
      <c r="C3529" s="41"/>
    </row>
    <row r="3530" spans="3:3" x14ac:dyDescent="0.2">
      <c r="C3530" s="41"/>
    </row>
    <row r="3531" spans="3:3" x14ac:dyDescent="0.2">
      <c r="C3531" s="41"/>
    </row>
    <row r="3532" spans="3:3" x14ac:dyDescent="0.2">
      <c r="C3532" s="41"/>
    </row>
    <row r="3533" spans="3:3" x14ac:dyDescent="0.2">
      <c r="C3533" s="41"/>
    </row>
    <row r="3534" spans="3:3" x14ac:dyDescent="0.2">
      <c r="C3534" s="41"/>
    </row>
    <row r="3535" spans="3:3" x14ac:dyDescent="0.2">
      <c r="C3535" s="41"/>
    </row>
    <row r="3536" spans="3:3" x14ac:dyDescent="0.2">
      <c r="C3536" s="41"/>
    </row>
    <row r="3537" spans="3:3" x14ac:dyDescent="0.2">
      <c r="C3537" s="41"/>
    </row>
    <row r="3538" spans="3:3" x14ac:dyDescent="0.2">
      <c r="C3538" s="41"/>
    </row>
    <row r="3539" spans="3:3" x14ac:dyDescent="0.2">
      <c r="C3539" s="41"/>
    </row>
    <row r="3540" spans="3:3" x14ac:dyDescent="0.2">
      <c r="C3540" s="41"/>
    </row>
    <row r="3541" spans="3:3" x14ac:dyDescent="0.2">
      <c r="C3541" s="41"/>
    </row>
    <row r="3542" spans="3:3" x14ac:dyDescent="0.2">
      <c r="C3542" s="41"/>
    </row>
    <row r="3543" spans="3:3" x14ac:dyDescent="0.2">
      <c r="C3543" s="41"/>
    </row>
    <row r="3544" spans="3:3" x14ac:dyDescent="0.2">
      <c r="C3544" s="41"/>
    </row>
    <row r="3545" spans="3:3" x14ac:dyDescent="0.2">
      <c r="C3545" s="41"/>
    </row>
    <row r="3546" spans="3:3" x14ac:dyDescent="0.2">
      <c r="C3546" s="41"/>
    </row>
    <row r="3547" spans="3:3" x14ac:dyDescent="0.2">
      <c r="C3547" s="41"/>
    </row>
    <row r="3548" spans="3:3" x14ac:dyDescent="0.2">
      <c r="C3548" s="41"/>
    </row>
    <row r="3549" spans="3:3" x14ac:dyDescent="0.2">
      <c r="C3549" s="41"/>
    </row>
    <row r="3550" spans="3:3" x14ac:dyDescent="0.2">
      <c r="C3550" s="41"/>
    </row>
    <row r="3551" spans="3:3" x14ac:dyDescent="0.2">
      <c r="C3551" s="41"/>
    </row>
    <row r="3552" spans="3:3" x14ac:dyDescent="0.2">
      <c r="C3552" s="41"/>
    </row>
    <row r="3553" spans="3:3" x14ac:dyDescent="0.2">
      <c r="C3553" s="41"/>
    </row>
    <row r="3554" spans="3:3" x14ac:dyDescent="0.2">
      <c r="C3554" s="41"/>
    </row>
    <row r="3555" spans="3:3" x14ac:dyDescent="0.2">
      <c r="C3555" s="41"/>
    </row>
    <row r="3556" spans="3:3" x14ac:dyDescent="0.2">
      <c r="C3556" s="41"/>
    </row>
    <row r="3557" spans="3:3" x14ac:dyDescent="0.2">
      <c r="C3557" s="41"/>
    </row>
    <row r="3558" spans="3:3" x14ac:dyDescent="0.2">
      <c r="C3558" s="41"/>
    </row>
    <row r="3559" spans="3:3" x14ac:dyDescent="0.2">
      <c r="C3559" s="41"/>
    </row>
    <row r="3560" spans="3:3" x14ac:dyDescent="0.2">
      <c r="C3560" s="41"/>
    </row>
    <row r="3561" spans="3:3" x14ac:dyDescent="0.2">
      <c r="C3561" s="41"/>
    </row>
    <row r="3562" spans="3:3" x14ac:dyDescent="0.2">
      <c r="C3562" s="41"/>
    </row>
    <row r="3563" spans="3:3" x14ac:dyDescent="0.2">
      <c r="C3563" s="41"/>
    </row>
    <row r="3564" spans="3:3" x14ac:dyDescent="0.2">
      <c r="C3564" s="41"/>
    </row>
    <row r="3565" spans="3:3" x14ac:dyDescent="0.2">
      <c r="C3565" s="41"/>
    </row>
    <row r="3566" spans="3:3" x14ac:dyDescent="0.2">
      <c r="C3566" s="41"/>
    </row>
    <row r="3567" spans="3:3" x14ac:dyDescent="0.2">
      <c r="C3567" s="41"/>
    </row>
    <row r="3568" spans="3:3" x14ac:dyDescent="0.2">
      <c r="C3568" s="41"/>
    </row>
    <row r="3569" spans="3:3" x14ac:dyDescent="0.2">
      <c r="C3569" s="41"/>
    </row>
    <row r="3570" spans="3:3" x14ac:dyDescent="0.2">
      <c r="C3570" s="41"/>
    </row>
    <row r="3571" spans="3:3" x14ac:dyDescent="0.2">
      <c r="C3571" s="41"/>
    </row>
    <row r="3572" spans="3:3" x14ac:dyDescent="0.2">
      <c r="C3572" s="41"/>
    </row>
    <row r="3573" spans="3:3" x14ac:dyDescent="0.2">
      <c r="C3573" s="41"/>
    </row>
    <row r="3574" spans="3:3" x14ac:dyDescent="0.2">
      <c r="C3574" s="41"/>
    </row>
    <row r="3575" spans="3:3" x14ac:dyDescent="0.2">
      <c r="C3575" s="41"/>
    </row>
    <row r="3576" spans="3:3" x14ac:dyDescent="0.2">
      <c r="C3576" s="41"/>
    </row>
    <row r="3577" spans="3:3" x14ac:dyDescent="0.2">
      <c r="C3577" s="41"/>
    </row>
    <row r="3578" spans="3:3" x14ac:dyDescent="0.2">
      <c r="C3578" s="41"/>
    </row>
    <row r="3579" spans="3:3" x14ac:dyDescent="0.2">
      <c r="C3579" s="41"/>
    </row>
    <row r="3580" spans="3:3" x14ac:dyDescent="0.2">
      <c r="C3580" s="41"/>
    </row>
    <row r="3581" spans="3:3" x14ac:dyDescent="0.2">
      <c r="C3581" s="41"/>
    </row>
    <row r="3582" spans="3:3" x14ac:dyDescent="0.2">
      <c r="C3582" s="41"/>
    </row>
    <row r="3583" spans="3:3" x14ac:dyDescent="0.2">
      <c r="C3583" s="41"/>
    </row>
    <row r="3584" spans="3:3" x14ac:dyDescent="0.2">
      <c r="C3584" s="41"/>
    </row>
    <row r="3585" spans="3:3" x14ac:dyDescent="0.2">
      <c r="C3585" s="41"/>
    </row>
    <row r="3586" spans="3:3" x14ac:dyDescent="0.2">
      <c r="C3586" s="41"/>
    </row>
    <row r="3587" spans="3:3" x14ac:dyDescent="0.2">
      <c r="C3587" s="41"/>
    </row>
    <row r="3588" spans="3:3" x14ac:dyDescent="0.2">
      <c r="C3588" s="41"/>
    </row>
    <row r="3589" spans="3:3" x14ac:dyDescent="0.2">
      <c r="C3589" s="41"/>
    </row>
    <row r="3590" spans="3:3" x14ac:dyDescent="0.2">
      <c r="C3590" s="41"/>
    </row>
    <row r="3591" spans="3:3" x14ac:dyDescent="0.2">
      <c r="C3591" s="41"/>
    </row>
    <row r="3592" spans="3:3" x14ac:dyDescent="0.2">
      <c r="C3592" s="41"/>
    </row>
    <row r="3593" spans="3:3" x14ac:dyDescent="0.2">
      <c r="C3593" s="41"/>
    </row>
    <row r="3594" spans="3:3" x14ac:dyDescent="0.2">
      <c r="C3594" s="41"/>
    </row>
    <row r="3595" spans="3:3" x14ac:dyDescent="0.2">
      <c r="C3595" s="41"/>
    </row>
    <row r="3596" spans="3:3" x14ac:dyDescent="0.2">
      <c r="C3596" s="41"/>
    </row>
    <row r="3597" spans="3:3" x14ac:dyDescent="0.2">
      <c r="C3597" s="41"/>
    </row>
    <row r="3598" spans="3:3" x14ac:dyDescent="0.2">
      <c r="C3598" s="41"/>
    </row>
    <row r="3599" spans="3:3" x14ac:dyDescent="0.2">
      <c r="C3599" s="41"/>
    </row>
    <row r="3600" spans="3:3" x14ac:dyDescent="0.2">
      <c r="C3600" s="41"/>
    </row>
    <row r="3601" spans="3:3" x14ac:dyDescent="0.2">
      <c r="C3601" s="41"/>
    </row>
    <row r="3602" spans="3:3" x14ac:dyDescent="0.2">
      <c r="C3602" s="41"/>
    </row>
    <row r="3603" spans="3:3" x14ac:dyDescent="0.2">
      <c r="C3603" s="41"/>
    </row>
    <row r="3604" spans="3:3" x14ac:dyDescent="0.2">
      <c r="C3604" s="41"/>
    </row>
    <row r="3605" spans="3:3" x14ac:dyDescent="0.2">
      <c r="C3605" s="41"/>
    </row>
    <row r="3606" spans="3:3" x14ac:dyDescent="0.2">
      <c r="C3606" s="41"/>
    </row>
    <row r="3607" spans="3:3" x14ac:dyDescent="0.2">
      <c r="C3607" s="41"/>
    </row>
    <row r="3608" spans="3:3" x14ac:dyDescent="0.2">
      <c r="C3608" s="41"/>
    </row>
    <row r="3609" spans="3:3" x14ac:dyDescent="0.2">
      <c r="C3609" s="41"/>
    </row>
    <row r="3610" spans="3:3" x14ac:dyDescent="0.2">
      <c r="C3610" s="41"/>
    </row>
    <row r="3611" spans="3:3" x14ac:dyDescent="0.2">
      <c r="C3611" s="41"/>
    </row>
    <row r="3612" spans="3:3" x14ac:dyDescent="0.2">
      <c r="C3612" s="41"/>
    </row>
    <row r="3613" spans="3:3" x14ac:dyDescent="0.2">
      <c r="C3613" s="41"/>
    </row>
    <row r="3614" spans="3:3" x14ac:dyDescent="0.2">
      <c r="C3614" s="41"/>
    </row>
    <row r="3615" spans="3:3" x14ac:dyDescent="0.2">
      <c r="C3615" s="41"/>
    </row>
    <row r="3616" spans="3:3" x14ac:dyDescent="0.2">
      <c r="C3616" s="41"/>
    </row>
    <row r="3617" spans="3:3" x14ac:dyDescent="0.2">
      <c r="C3617" s="41"/>
    </row>
    <row r="3618" spans="3:3" x14ac:dyDescent="0.2">
      <c r="C3618" s="41"/>
    </row>
    <row r="3619" spans="3:3" x14ac:dyDescent="0.2">
      <c r="C3619" s="41"/>
    </row>
    <row r="3620" spans="3:3" x14ac:dyDescent="0.2">
      <c r="C3620" s="41"/>
    </row>
    <row r="3621" spans="3:3" x14ac:dyDescent="0.2">
      <c r="C3621" s="41"/>
    </row>
    <row r="3622" spans="3:3" x14ac:dyDescent="0.2">
      <c r="C3622" s="41"/>
    </row>
    <row r="3623" spans="3:3" x14ac:dyDescent="0.2">
      <c r="C3623" s="41"/>
    </row>
    <row r="3624" spans="3:3" x14ac:dyDescent="0.2">
      <c r="C3624" s="41"/>
    </row>
    <row r="3625" spans="3:3" x14ac:dyDescent="0.2">
      <c r="C3625" s="41"/>
    </row>
    <row r="3626" spans="3:3" x14ac:dyDescent="0.2">
      <c r="C3626" s="41"/>
    </row>
    <row r="3627" spans="3:3" x14ac:dyDescent="0.2">
      <c r="C3627" s="41"/>
    </row>
    <row r="3628" spans="3:3" x14ac:dyDescent="0.2">
      <c r="C3628" s="41"/>
    </row>
    <row r="3629" spans="3:3" x14ac:dyDescent="0.2">
      <c r="C3629" s="41"/>
    </row>
    <row r="3630" spans="3:3" x14ac:dyDescent="0.2">
      <c r="C3630" s="41"/>
    </row>
    <row r="3631" spans="3:3" x14ac:dyDescent="0.2">
      <c r="C3631" s="41"/>
    </row>
    <row r="3632" spans="3:3" x14ac:dyDescent="0.2">
      <c r="C3632" s="41"/>
    </row>
    <row r="3633" spans="3:3" x14ac:dyDescent="0.2">
      <c r="C3633" s="41"/>
    </row>
    <row r="3634" spans="3:3" x14ac:dyDescent="0.2">
      <c r="C3634" s="41"/>
    </row>
    <row r="3635" spans="3:3" x14ac:dyDescent="0.2">
      <c r="C3635" s="41"/>
    </row>
    <row r="3636" spans="3:3" x14ac:dyDescent="0.2">
      <c r="C3636" s="41"/>
    </row>
    <row r="3637" spans="3:3" x14ac:dyDescent="0.2">
      <c r="C3637" s="41"/>
    </row>
    <row r="3638" spans="3:3" x14ac:dyDescent="0.2">
      <c r="C3638" s="41"/>
    </row>
    <row r="3639" spans="3:3" x14ac:dyDescent="0.2">
      <c r="C3639" s="41"/>
    </row>
    <row r="3640" spans="3:3" x14ac:dyDescent="0.2">
      <c r="C3640" s="41"/>
    </row>
    <row r="3641" spans="3:3" x14ac:dyDescent="0.2">
      <c r="C3641" s="41"/>
    </row>
    <row r="3642" spans="3:3" x14ac:dyDescent="0.2">
      <c r="C3642" s="41"/>
    </row>
    <row r="3643" spans="3:3" x14ac:dyDescent="0.2">
      <c r="C3643" s="41"/>
    </row>
    <row r="3644" spans="3:3" x14ac:dyDescent="0.2">
      <c r="C3644" s="41"/>
    </row>
    <row r="3645" spans="3:3" x14ac:dyDescent="0.2">
      <c r="C3645" s="41"/>
    </row>
    <row r="3646" spans="3:3" x14ac:dyDescent="0.2">
      <c r="C3646" s="41"/>
    </row>
    <row r="3647" spans="3:3" x14ac:dyDescent="0.2">
      <c r="C3647" s="41"/>
    </row>
    <row r="3648" spans="3:3" x14ac:dyDescent="0.2">
      <c r="C3648" s="41"/>
    </row>
    <row r="3649" spans="3:3" x14ac:dyDescent="0.2">
      <c r="C3649" s="41"/>
    </row>
    <row r="3650" spans="3:3" x14ac:dyDescent="0.2">
      <c r="C3650" s="41"/>
    </row>
    <row r="3651" spans="3:3" x14ac:dyDescent="0.2">
      <c r="C3651" s="41"/>
    </row>
    <row r="3652" spans="3:3" x14ac:dyDescent="0.2">
      <c r="C3652" s="41"/>
    </row>
    <row r="3653" spans="3:3" x14ac:dyDescent="0.2">
      <c r="C3653" s="41"/>
    </row>
    <row r="3654" spans="3:3" x14ac:dyDescent="0.2">
      <c r="C3654" s="41"/>
    </row>
    <row r="3655" spans="3:3" x14ac:dyDescent="0.2">
      <c r="C3655" s="41"/>
    </row>
    <row r="3656" spans="3:3" x14ac:dyDescent="0.2">
      <c r="C3656" s="41"/>
    </row>
    <row r="3657" spans="3:3" x14ac:dyDescent="0.2">
      <c r="C3657" s="41"/>
    </row>
    <row r="3658" spans="3:3" x14ac:dyDescent="0.2">
      <c r="C3658" s="41"/>
    </row>
    <row r="3659" spans="3:3" x14ac:dyDescent="0.2">
      <c r="C3659" s="41"/>
    </row>
    <row r="3660" spans="3:3" x14ac:dyDescent="0.2">
      <c r="C3660" s="41"/>
    </row>
    <row r="3661" spans="3:3" x14ac:dyDescent="0.2">
      <c r="C3661" s="41"/>
    </row>
    <row r="3662" spans="3:3" x14ac:dyDescent="0.2">
      <c r="C3662" s="41"/>
    </row>
    <row r="3663" spans="3:3" x14ac:dyDescent="0.2">
      <c r="C3663" s="41"/>
    </row>
    <row r="3664" spans="3:3" x14ac:dyDescent="0.2">
      <c r="C3664" s="41"/>
    </row>
    <row r="3665" spans="3:3" x14ac:dyDescent="0.2">
      <c r="C3665" s="41"/>
    </row>
    <row r="3666" spans="3:3" x14ac:dyDescent="0.2">
      <c r="C3666" s="41"/>
    </row>
    <row r="3667" spans="3:3" x14ac:dyDescent="0.2">
      <c r="C3667" s="41"/>
    </row>
    <row r="3668" spans="3:3" x14ac:dyDescent="0.2">
      <c r="C3668" s="41"/>
    </row>
    <row r="3669" spans="3:3" x14ac:dyDescent="0.2">
      <c r="C3669" s="41"/>
    </row>
    <row r="3670" spans="3:3" x14ac:dyDescent="0.2">
      <c r="C3670" s="41"/>
    </row>
    <row r="3671" spans="3:3" x14ac:dyDescent="0.2">
      <c r="C3671" s="41"/>
    </row>
    <row r="3672" spans="3:3" x14ac:dyDescent="0.2">
      <c r="C3672" s="41"/>
    </row>
    <row r="3673" spans="3:3" x14ac:dyDescent="0.2">
      <c r="C3673" s="41"/>
    </row>
    <row r="3674" spans="3:3" x14ac:dyDescent="0.2">
      <c r="C3674" s="41"/>
    </row>
    <row r="3675" spans="3:3" x14ac:dyDescent="0.2">
      <c r="C3675" s="41"/>
    </row>
    <row r="3676" spans="3:3" x14ac:dyDescent="0.2">
      <c r="C3676" s="41"/>
    </row>
    <row r="3677" spans="3:3" x14ac:dyDescent="0.2">
      <c r="C3677" s="41"/>
    </row>
    <row r="3678" spans="3:3" x14ac:dyDescent="0.2">
      <c r="C3678" s="41"/>
    </row>
    <row r="3679" spans="3:3" x14ac:dyDescent="0.2">
      <c r="C3679" s="41"/>
    </row>
    <row r="3680" spans="3:3" x14ac:dyDescent="0.2">
      <c r="C3680" s="41"/>
    </row>
    <row r="3681" spans="3:3" x14ac:dyDescent="0.2">
      <c r="C3681" s="41"/>
    </row>
    <row r="3682" spans="3:3" x14ac:dyDescent="0.2">
      <c r="C3682" s="41"/>
    </row>
    <row r="3683" spans="3:3" x14ac:dyDescent="0.2">
      <c r="C3683" s="41"/>
    </row>
    <row r="3684" spans="3:3" x14ac:dyDescent="0.2">
      <c r="C3684" s="41"/>
    </row>
    <row r="3685" spans="3:3" x14ac:dyDescent="0.2">
      <c r="C3685" s="41"/>
    </row>
    <row r="3686" spans="3:3" x14ac:dyDescent="0.2">
      <c r="C3686" s="41"/>
    </row>
    <row r="3687" spans="3:3" x14ac:dyDescent="0.2">
      <c r="C3687" s="41"/>
    </row>
    <row r="3688" spans="3:3" x14ac:dyDescent="0.2">
      <c r="C3688" s="41"/>
    </row>
    <row r="3689" spans="3:3" x14ac:dyDescent="0.2">
      <c r="C3689" s="41"/>
    </row>
    <row r="3690" spans="3:3" x14ac:dyDescent="0.2">
      <c r="C3690" s="41"/>
    </row>
    <row r="3691" spans="3:3" x14ac:dyDescent="0.2">
      <c r="C3691" s="41"/>
    </row>
    <row r="3692" spans="3:3" x14ac:dyDescent="0.2">
      <c r="C3692" s="41"/>
    </row>
    <row r="3693" spans="3:3" x14ac:dyDescent="0.2">
      <c r="C3693" s="41"/>
    </row>
    <row r="3694" spans="3:3" x14ac:dyDescent="0.2">
      <c r="C3694" s="41"/>
    </row>
    <row r="3695" spans="3:3" x14ac:dyDescent="0.2">
      <c r="C3695" s="41"/>
    </row>
    <row r="3696" spans="3:3" x14ac:dyDescent="0.2">
      <c r="C3696" s="41"/>
    </row>
    <row r="3697" spans="3:3" x14ac:dyDescent="0.2">
      <c r="C3697" s="41"/>
    </row>
    <row r="3698" spans="3:3" x14ac:dyDescent="0.2">
      <c r="C3698" s="41"/>
    </row>
    <row r="3699" spans="3:3" x14ac:dyDescent="0.2">
      <c r="C3699" s="41"/>
    </row>
    <row r="3700" spans="3:3" x14ac:dyDescent="0.2">
      <c r="C3700" s="41"/>
    </row>
    <row r="3701" spans="3:3" x14ac:dyDescent="0.2">
      <c r="C3701" s="41"/>
    </row>
    <row r="3702" spans="3:3" x14ac:dyDescent="0.2">
      <c r="C3702" s="41"/>
    </row>
    <row r="3703" spans="3:3" x14ac:dyDescent="0.2">
      <c r="C3703" s="41"/>
    </row>
    <row r="3704" spans="3:3" x14ac:dyDescent="0.2">
      <c r="C3704" s="41"/>
    </row>
    <row r="3705" spans="3:3" x14ac:dyDescent="0.2">
      <c r="C3705" s="41"/>
    </row>
    <row r="3706" spans="3:3" x14ac:dyDescent="0.2">
      <c r="C3706" s="41"/>
    </row>
    <row r="3707" spans="3:3" x14ac:dyDescent="0.2">
      <c r="C3707" s="41"/>
    </row>
    <row r="3708" spans="3:3" x14ac:dyDescent="0.2">
      <c r="C3708" s="41"/>
    </row>
    <row r="3709" spans="3:3" x14ac:dyDescent="0.2">
      <c r="C3709" s="41"/>
    </row>
    <row r="3710" spans="3:3" x14ac:dyDescent="0.2">
      <c r="C3710" s="41"/>
    </row>
    <row r="3711" spans="3:3" x14ac:dyDescent="0.2">
      <c r="C3711" s="41"/>
    </row>
    <row r="3712" spans="3:3" x14ac:dyDescent="0.2">
      <c r="C3712" s="41"/>
    </row>
    <row r="3713" spans="3:3" x14ac:dyDescent="0.2">
      <c r="C3713" s="41"/>
    </row>
    <row r="3714" spans="3:3" x14ac:dyDescent="0.2">
      <c r="C3714" s="41"/>
    </row>
    <row r="3715" spans="3:3" x14ac:dyDescent="0.2">
      <c r="C3715" s="41"/>
    </row>
    <row r="3716" spans="3:3" x14ac:dyDescent="0.2">
      <c r="C3716" s="41"/>
    </row>
    <row r="3717" spans="3:3" x14ac:dyDescent="0.2">
      <c r="C3717" s="41"/>
    </row>
    <row r="3718" spans="3:3" x14ac:dyDescent="0.2">
      <c r="C3718" s="41"/>
    </row>
    <row r="3719" spans="3:3" x14ac:dyDescent="0.2">
      <c r="C3719" s="41"/>
    </row>
    <row r="3720" spans="3:3" x14ac:dyDescent="0.2">
      <c r="C3720" s="41"/>
    </row>
    <row r="3721" spans="3:3" x14ac:dyDescent="0.2">
      <c r="C3721" s="41"/>
    </row>
    <row r="3722" spans="3:3" x14ac:dyDescent="0.2">
      <c r="C3722" s="41"/>
    </row>
    <row r="3723" spans="3:3" x14ac:dyDescent="0.2">
      <c r="C3723" s="41"/>
    </row>
    <row r="3724" spans="3:3" x14ac:dyDescent="0.2">
      <c r="C3724" s="41"/>
    </row>
    <row r="3725" spans="3:3" x14ac:dyDescent="0.2">
      <c r="C3725" s="41"/>
    </row>
    <row r="3726" spans="3:3" x14ac:dyDescent="0.2">
      <c r="C3726" s="41"/>
    </row>
    <row r="3727" spans="3:3" x14ac:dyDescent="0.2">
      <c r="C3727" s="41"/>
    </row>
    <row r="3728" spans="3:3" x14ac:dyDescent="0.2">
      <c r="C3728" s="41"/>
    </row>
    <row r="3729" spans="3:3" x14ac:dyDescent="0.2">
      <c r="C3729" s="41"/>
    </row>
    <row r="3730" spans="3:3" x14ac:dyDescent="0.2">
      <c r="C3730" s="41"/>
    </row>
    <row r="3731" spans="3:3" x14ac:dyDescent="0.2">
      <c r="C3731" s="41"/>
    </row>
    <row r="3732" spans="3:3" x14ac:dyDescent="0.2">
      <c r="C3732" s="41"/>
    </row>
    <row r="3733" spans="3:3" x14ac:dyDescent="0.2">
      <c r="C3733" s="41"/>
    </row>
    <row r="3734" spans="3:3" x14ac:dyDescent="0.2">
      <c r="C3734" s="41"/>
    </row>
    <row r="3735" spans="3:3" x14ac:dyDescent="0.2">
      <c r="C3735" s="41"/>
    </row>
    <row r="3736" spans="3:3" x14ac:dyDescent="0.2">
      <c r="C3736" s="41"/>
    </row>
    <row r="3737" spans="3:3" x14ac:dyDescent="0.2">
      <c r="C3737" s="41"/>
    </row>
    <row r="3738" spans="3:3" x14ac:dyDescent="0.2">
      <c r="C3738" s="41"/>
    </row>
    <row r="3739" spans="3:3" x14ac:dyDescent="0.2">
      <c r="C3739" s="41"/>
    </row>
    <row r="3740" spans="3:3" x14ac:dyDescent="0.2">
      <c r="C3740" s="41"/>
    </row>
    <row r="3741" spans="3:3" x14ac:dyDescent="0.2">
      <c r="C3741" s="41"/>
    </row>
    <row r="3742" spans="3:3" x14ac:dyDescent="0.2">
      <c r="C3742" s="41"/>
    </row>
    <row r="3743" spans="3:3" x14ac:dyDescent="0.2">
      <c r="C3743" s="41"/>
    </row>
    <row r="3744" spans="3:3" x14ac:dyDescent="0.2">
      <c r="C3744" s="41"/>
    </row>
    <row r="3745" spans="3:3" x14ac:dyDescent="0.2">
      <c r="C3745" s="41"/>
    </row>
    <row r="3746" spans="3:3" x14ac:dyDescent="0.2">
      <c r="C3746" s="41"/>
    </row>
    <row r="3747" spans="3:3" x14ac:dyDescent="0.2">
      <c r="C3747" s="41"/>
    </row>
    <row r="3748" spans="3:3" x14ac:dyDescent="0.2">
      <c r="C3748" s="41"/>
    </row>
    <row r="3749" spans="3:3" x14ac:dyDescent="0.2">
      <c r="C3749" s="41"/>
    </row>
    <row r="3750" spans="3:3" x14ac:dyDescent="0.2">
      <c r="C3750" s="41"/>
    </row>
    <row r="3751" spans="3:3" x14ac:dyDescent="0.2">
      <c r="C3751" s="41"/>
    </row>
    <row r="3752" spans="3:3" x14ac:dyDescent="0.2">
      <c r="C3752" s="41"/>
    </row>
    <row r="3753" spans="3:3" x14ac:dyDescent="0.2">
      <c r="C3753" s="41"/>
    </row>
    <row r="3754" spans="3:3" x14ac:dyDescent="0.2">
      <c r="C3754" s="41"/>
    </row>
    <row r="3755" spans="3:3" x14ac:dyDescent="0.2">
      <c r="C3755" s="41"/>
    </row>
    <row r="3756" spans="3:3" x14ac:dyDescent="0.2">
      <c r="C3756" s="41"/>
    </row>
    <row r="3757" spans="3:3" x14ac:dyDescent="0.2">
      <c r="C3757" s="41"/>
    </row>
    <row r="3758" spans="3:3" x14ac:dyDescent="0.2">
      <c r="C3758" s="41"/>
    </row>
    <row r="3759" spans="3:3" x14ac:dyDescent="0.2">
      <c r="C3759" s="41"/>
    </row>
    <row r="3760" spans="3:3" x14ac:dyDescent="0.2">
      <c r="C3760" s="41"/>
    </row>
    <row r="3761" spans="3:3" x14ac:dyDescent="0.2">
      <c r="C3761" s="41"/>
    </row>
    <row r="3762" spans="3:3" x14ac:dyDescent="0.2">
      <c r="C3762" s="41"/>
    </row>
    <row r="3763" spans="3:3" x14ac:dyDescent="0.2">
      <c r="C3763" s="41"/>
    </row>
    <row r="3764" spans="3:3" x14ac:dyDescent="0.2">
      <c r="C3764" s="41"/>
    </row>
    <row r="3765" spans="3:3" x14ac:dyDescent="0.2">
      <c r="C3765" s="41"/>
    </row>
    <row r="3766" spans="3:3" x14ac:dyDescent="0.2">
      <c r="C3766" s="41"/>
    </row>
    <row r="3767" spans="3:3" x14ac:dyDescent="0.2">
      <c r="C3767" s="41"/>
    </row>
    <row r="3768" spans="3:3" x14ac:dyDescent="0.2">
      <c r="C3768" s="41"/>
    </row>
    <row r="3769" spans="3:3" x14ac:dyDescent="0.2">
      <c r="C3769" s="41"/>
    </row>
    <row r="3770" spans="3:3" x14ac:dyDescent="0.2">
      <c r="C3770" s="41"/>
    </row>
    <row r="3771" spans="3:3" x14ac:dyDescent="0.2">
      <c r="C3771" s="41"/>
    </row>
    <row r="3772" spans="3:3" x14ac:dyDescent="0.2">
      <c r="C3772" s="41"/>
    </row>
    <row r="3773" spans="3:3" x14ac:dyDescent="0.2">
      <c r="C3773" s="41"/>
    </row>
    <row r="3774" spans="3:3" x14ac:dyDescent="0.2">
      <c r="C3774" s="41"/>
    </row>
    <row r="3775" spans="3:3" x14ac:dyDescent="0.2">
      <c r="C3775" s="41"/>
    </row>
    <row r="3776" spans="3:3" x14ac:dyDescent="0.2">
      <c r="C3776" s="41"/>
    </row>
    <row r="3777" spans="3:3" x14ac:dyDescent="0.2">
      <c r="C3777" s="41"/>
    </row>
    <row r="3778" spans="3:3" x14ac:dyDescent="0.2">
      <c r="C3778" s="41"/>
    </row>
    <row r="3779" spans="3:3" x14ac:dyDescent="0.2">
      <c r="C3779" s="41"/>
    </row>
    <row r="3780" spans="3:3" x14ac:dyDescent="0.2">
      <c r="C3780" s="41"/>
    </row>
    <row r="3781" spans="3:3" x14ac:dyDescent="0.2">
      <c r="C3781" s="41"/>
    </row>
    <row r="3782" spans="3:3" x14ac:dyDescent="0.2">
      <c r="C3782" s="41"/>
    </row>
    <row r="3783" spans="3:3" x14ac:dyDescent="0.2">
      <c r="C3783" s="41"/>
    </row>
    <row r="3784" spans="3:3" x14ac:dyDescent="0.2">
      <c r="C3784" s="41"/>
    </row>
    <row r="3785" spans="3:3" x14ac:dyDescent="0.2">
      <c r="C3785" s="41"/>
    </row>
    <row r="3786" spans="3:3" x14ac:dyDescent="0.2">
      <c r="C3786" s="41"/>
    </row>
    <row r="3787" spans="3:3" x14ac:dyDescent="0.2">
      <c r="C3787" s="41"/>
    </row>
    <row r="3788" spans="3:3" x14ac:dyDescent="0.2">
      <c r="C3788" s="41"/>
    </row>
    <row r="3789" spans="3:3" x14ac:dyDescent="0.2">
      <c r="C3789" s="41"/>
    </row>
    <row r="3790" spans="3:3" x14ac:dyDescent="0.2">
      <c r="C3790" s="41"/>
    </row>
    <row r="3791" spans="3:3" x14ac:dyDescent="0.2">
      <c r="C3791" s="41"/>
    </row>
    <row r="3792" spans="3:3" x14ac:dyDescent="0.2">
      <c r="C3792" s="41"/>
    </row>
    <row r="3793" spans="3:3" x14ac:dyDescent="0.2">
      <c r="C3793" s="41"/>
    </row>
    <row r="3794" spans="3:3" x14ac:dyDescent="0.2">
      <c r="C3794" s="41"/>
    </row>
    <row r="3795" spans="3:3" x14ac:dyDescent="0.2">
      <c r="C3795" s="41"/>
    </row>
    <row r="3796" spans="3:3" x14ac:dyDescent="0.2">
      <c r="C3796" s="41"/>
    </row>
    <row r="3797" spans="3:3" x14ac:dyDescent="0.2">
      <c r="C3797" s="41"/>
    </row>
    <row r="3798" spans="3:3" x14ac:dyDescent="0.2">
      <c r="C3798" s="41"/>
    </row>
    <row r="3799" spans="3:3" x14ac:dyDescent="0.2">
      <c r="C3799" s="41"/>
    </row>
    <row r="3800" spans="3:3" x14ac:dyDescent="0.2">
      <c r="C3800" s="41"/>
    </row>
    <row r="3801" spans="3:3" x14ac:dyDescent="0.2">
      <c r="C3801" s="41"/>
    </row>
    <row r="3802" spans="3:3" x14ac:dyDescent="0.2">
      <c r="C3802" s="41"/>
    </row>
    <row r="3803" spans="3:3" x14ac:dyDescent="0.2">
      <c r="C3803" s="41"/>
    </row>
    <row r="3804" spans="3:3" x14ac:dyDescent="0.2">
      <c r="C3804" s="41"/>
    </row>
    <row r="3805" spans="3:3" x14ac:dyDescent="0.2">
      <c r="C3805" s="41"/>
    </row>
    <row r="3806" spans="3:3" x14ac:dyDescent="0.2">
      <c r="C3806" s="41"/>
    </row>
    <row r="3807" spans="3:3" x14ac:dyDescent="0.2">
      <c r="C3807" s="41"/>
    </row>
    <row r="3808" spans="3:3" x14ac:dyDescent="0.2">
      <c r="C3808" s="41"/>
    </row>
    <row r="3809" spans="3:3" x14ac:dyDescent="0.2">
      <c r="C3809" s="41"/>
    </row>
    <row r="3810" spans="3:3" x14ac:dyDescent="0.2">
      <c r="C3810" s="41"/>
    </row>
    <row r="3811" spans="3:3" x14ac:dyDescent="0.2">
      <c r="C3811" s="41"/>
    </row>
    <row r="3812" spans="3:3" x14ac:dyDescent="0.2">
      <c r="C3812" s="41"/>
    </row>
    <row r="3813" spans="3:3" x14ac:dyDescent="0.2">
      <c r="C3813" s="41"/>
    </row>
    <row r="3814" spans="3:3" x14ac:dyDescent="0.2">
      <c r="C3814" s="41"/>
    </row>
    <row r="3815" spans="3:3" x14ac:dyDescent="0.2">
      <c r="C3815" s="41"/>
    </row>
    <row r="3816" spans="3:3" x14ac:dyDescent="0.2">
      <c r="C3816" s="41"/>
    </row>
    <row r="3817" spans="3:3" x14ac:dyDescent="0.2">
      <c r="C3817" s="41"/>
    </row>
    <row r="3818" spans="3:3" x14ac:dyDescent="0.2">
      <c r="C3818" s="41"/>
    </row>
    <row r="3819" spans="3:3" x14ac:dyDescent="0.2">
      <c r="C3819" s="41"/>
    </row>
    <row r="3820" spans="3:3" x14ac:dyDescent="0.2">
      <c r="C3820" s="41"/>
    </row>
    <row r="3821" spans="3:3" x14ac:dyDescent="0.2">
      <c r="C3821" s="41"/>
    </row>
    <row r="3822" spans="3:3" x14ac:dyDescent="0.2">
      <c r="C3822" s="41"/>
    </row>
    <row r="3823" spans="3:3" x14ac:dyDescent="0.2">
      <c r="C3823" s="41"/>
    </row>
    <row r="3824" spans="3:3" x14ac:dyDescent="0.2">
      <c r="C3824" s="41"/>
    </row>
    <row r="3825" spans="3:3" x14ac:dyDescent="0.2">
      <c r="C3825" s="41"/>
    </row>
    <row r="3826" spans="3:3" x14ac:dyDescent="0.2">
      <c r="C3826" s="41"/>
    </row>
    <row r="3827" spans="3:3" x14ac:dyDescent="0.2">
      <c r="C3827" s="41"/>
    </row>
    <row r="3828" spans="3:3" x14ac:dyDescent="0.2">
      <c r="C3828" s="41"/>
    </row>
    <row r="3829" spans="3:3" x14ac:dyDescent="0.2">
      <c r="C3829" s="41"/>
    </row>
    <row r="3830" spans="3:3" x14ac:dyDescent="0.2">
      <c r="C3830" s="41"/>
    </row>
    <row r="3831" spans="3:3" x14ac:dyDescent="0.2">
      <c r="C3831" s="41"/>
    </row>
    <row r="3832" spans="3:3" x14ac:dyDescent="0.2">
      <c r="C3832" s="41"/>
    </row>
    <row r="3833" spans="3:3" x14ac:dyDescent="0.2">
      <c r="C3833" s="41"/>
    </row>
    <row r="3834" spans="3:3" x14ac:dyDescent="0.2">
      <c r="C3834" s="41"/>
    </row>
    <row r="3835" spans="3:3" x14ac:dyDescent="0.2">
      <c r="C3835" s="41"/>
    </row>
    <row r="3836" spans="3:3" x14ac:dyDescent="0.2">
      <c r="C3836" s="41"/>
    </row>
    <row r="3837" spans="3:3" x14ac:dyDescent="0.2">
      <c r="C3837" s="41"/>
    </row>
    <row r="3838" spans="3:3" x14ac:dyDescent="0.2">
      <c r="C3838" s="41"/>
    </row>
    <row r="3839" spans="3:3" x14ac:dyDescent="0.2">
      <c r="C3839" s="41"/>
    </row>
    <row r="3840" spans="3:3" x14ac:dyDescent="0.2">
      <c r="C3840" s="41"/>
    </row>
    <row r="3841" spans="3:3" x14ac:dyDescent="0.2">
      <c r="C3841" s="41"/>
    </row>
    <row r="3842" spans="3:3" x14ac:dyDescent="0.2">
      <c r="C3842" s="41"/>
    </row>
    <row r="3843" spans="3:3" x14ac:dyDescent="0.2">
      <c r="C3843" s="41"/>
    </row>
    <row r="3844" spans="3:3" x14ac:dyDescent="0.2">
      <c r="C3844" s="41"/>
    </row>
    <row r="3845" spans="3:3" x14ac:dyDescent="0.2">
      <c r="C3845" s="41"/>
    </row>
    <row r="3846" spans="3:3" x14ac:dyDescent="0.2">
      <c r="C3846" s="41"/>
    </row>
    <row r="3847" spans="3:3" x14ac:dyDescent="0.2">
      <c r="C3847" s="41"/>
    </row>
    <row r="3848" spans="3:3" x14ac:dyDescent="0.2">
      <c r="C3848" s="41"/>
    </row>
    <row r="3849" spans="3:3" x14ac:dyDescent="0.2">
      <c r="C3849" s="41"/>
    </row>
    <row r="3850" spans="3:3" x14ac:dyDescent="0.2">
      <c r="C3850" s="41"/>
    </row>
    <row r="3851" spans="3:3" x14ac:dyDescent="0.2">
      <c r="C3851" s="41"/>
    </row>
    <row r="3852" spans="3:3" x14ac:dyDescent="0.2">
      <c r="C3852" s="41"/>
    </row>
    <row r="3853" spans="3:3" x14ac:dyDescent="0.2">
      <c r="C3853" s="41"/>
    </row>
    <row r="3854" spans="3:3" x14ac:dyDescent="0.2">
      <c r="C3854" s="41"/>
    </row>
    <row r="3855" spans="3:3" x14ac:dyDescent="0.2">
      <c r="C3855" s="41"/>
    </row>
    <row r="3856" spans="3:3" x14ac:dyDescent="0.2">
      <c r="C3856" s="41"/>
    </row>
    <row r="3857" spans="3:3" x14ac:dyDescent="0.2">
      <c r="C3857" s="41"/>
    </row>
    <row r="3858" spans="3:3" x14ac:dyDescent="0.2">
      <c r="C3858" s="41"/>
    </row>
    <row r="3859" spans="3:3" x14ac:dyDescent="0.2">
      <c r="C3859" s="41"/>
    </row>
    <row r="3860" spans="3:3" x14ac:dyDescent="0.2">
      <c r="C3860" s="41"/>
    </row>
    <row r="3861" spans="3:3" x14ac:dyDescent="0.2">
      <c r="C3861" s="41"/>
    </row>
    <row r="3862" spans="3:3" x14ac:dyDescent="0.2">
      <c r="C3862" s="41"/>
    </row>
    <row r="3863" spans="3:3" x14ac:dyDescent="0.2">
      <c r="C3863" s="41"/>
    </row>
    <row r="3864" spans="3:3" x14ac:dyDescent="0.2">
      <c r="C3864" s="41"/>
    </row>
    <row r="3865" spans="3:3" x14ac:dyDescent="0.2">
      <c r="C3865" s="41"/>
    </row>
    <row r="3866" spans="3:3" x14ac:dyDescent="0.2">
      <c r="C3866" s="41"/>
    </row>
    <row r="3867" spans="3:3" x14ac:dyDescent="0.2">
      <c r="C3867" s="41"/>
    </row>
    <row r="3868" spans="3:3" x14ac:dyDescent="0.2">
      <c r="C3868" s="41"/>
    </row>
    <row r="3869" spans="3:3" x14ac:dyDescent="0.2">
      <c r="C3869" s="41"/>
    </row>
    <row r="3870" spans="3:3" x14ac:dyDescent="0.2">
      <c r="C3870" s="41"/>
    </row>
    <row r="3871" spans="3:3" x14ac:dyDescent="0.2">
      <c r="C3871" s="41"/>
    </row>
    <row r="3872" spans="3:3" x14ac:dyDescent="0.2">
      <c r="C3872" s="41"/>
    </row>
    <row r="3873" spans="3:3" x14ac:dyDescent="0.2">
      <c r="C3873" s="41"/>
    </row>
    <row r="3874" spans="3:3" x14ac:dyDescent="0.2">
      <c r="C3874" s="41"/>
    </row>
    <row r="3875" spans="3:3" x14ac:dyDescent="0.2">
      <c r="C3875" s="41"/>
    </row>
    <row r="3876" spans="3:3" x14ac:dyDescent="0.2">
      <c r="C3876" s="41"/>
    </row>
    <row r="3877" spans="3:3" x14ac:dyDescent="0.2">
      <c r="C3877" s="41"/>
    </row>
    <row r="3878" spans="3:3" x14ac:dyDescent="0.2">
      <c r="C3878" s="41"/>
    </row>
    <row r="3879" spans="3:3" x14ac:dyDescent="0.2">
      <c r="C3879" s="41"/>
    </row>
    <row r="3880" spans="3:3" x14ac:dyDescent="0.2">
      <c r="C3880" s="41"/>
    </row>
    <row r="3881" spans="3:3" x14ac:dyDescent="0.2">
      <c r="C3881" s="41"/>
    </row>
    <row r="3882" spans="3:3" x14ac:dyDescent="0.2">
      <c r="C3882" s="41"/>
    </row>
    <row r="3883" spans="3:3" x14ac:dyDescent="0.2">
      <c r="C3883" s="41"/>
    </row>
    <row r="3884" spans="3:3" x14ac:dyDescent="0.2">
      <c r="C3884" s="41"/>
    </row>
    <row r="3885" spans="3:3" x14ac:dyDescent="0.2">
      <c r="C3885" s="41"/>
    </row>
    <row r="3886" spans="3:3" x14ac:dyDescent="0.2">
      <c r="C3886" s="41"/>
    </row>
    <row r="3887" spans="3:3" x14ac:dyDescent="0.2">
      <c r="C3887" s="41"/>
    </row>
    <row r="3888" spans="3:3" x14ac:dyDescent="0.2">
      <c r="C3888" s="41"/>
    </row>
    <row r="3889" spans="3:3" x14ac:dyDescent="0.2">
      <c r="C3889" s="41"/>
    </row>
    <row r="3890" spans="3:3" x14ac:dyDescent="0.2">
      <c r="C3890" s="41"/>
    </row>
    <row r="3891" spans="3:3" x14ac:dyDescent="0.2">
      <c r="C3891" s="41"/>
    </row>
    <row r="3892" spans="3:3" x14ac:dyDescent="0.2">
      <c r="C3892" s="41"/>
    </row>
    <row r="3893" spans="3:3" x14ac:dyDescent="0.2">
      <c r="C3893" s="41"/>
    </row>
    <row r="3894" spans="3:3" x14ac:dyDescent="0.2">
      <c r="C3894" s="41"/>
    </row>
    <row r="3895" spans="3:3" x14ac:dyDescent="0.2">
      <c r="C3895" s="41"/>
    </row>
    <row r="3896" spans="3:3" x14ac:dyDescent="0.2">
      <c r="C3896" s="41"/>
    </row>
    <row r="3897" spans="3:3" x14ac:dyDescent="0.2">
      <c r="C3897" s="41"/>
    </row>
    <row r="3898" spans="3:3" x14ac:dyDescent="0.2">
      <c r="C3898" s="41"/>
    </row>
    <row r="3899" spans="3:3" x14ac:dyDescent="0.2">
      <c r="C3899" s="41"/>
    </row>
    <row r="3900" spans="3:3" x14ac:dyDescent="0.2">
      <c r="C3900" s="41"/>
    </row>
    <row r="3901" spans="3:3" x14ac:dyDescent="0.2">
      <c r="C3901" s="41"/>
    </row>
    <row r="3902" spans="3:3" x14ac:dyDescent="0.2">
      <c r="C3902" s="41"/>
    </row>
    <row r="3903" spans="3:3" x14ac:dyDescent="0.2">
      <c r="C3903" s="41"/>
    </row>
    <row r="3904" spans="3:3" x14ac:dyDescent="0.2">
      <c r="C3904" s="41"/>
    </row>
    <row r="3905" spans="3:3" x14ac:dyDescent="0.2">
      <c r="C3905" s="41"/>
    </row>
    <row r="3906" spans="3:3" x14ac:dyDescent="0.2">
      <c r="C3906" s="41"/>
    </row>
    <row r="3907" spans="3:3" x14ac:dyDescent="0.2">
      <c r="C3907" s="41"/>
    </row>
    <row r="3908" spans="3:3" x14ac:dyDescent="0.2">
      <c r="C3908" s="41"/>
    </row>
    <row r="3909" spans="3:3" x14ac:dyDescent="0.2">
      <c r="C3909" s="41"/>
    </row>
    <row r="3910" spans="3:3" x14ac:dyDescent="0.2">
      <c r="C3910" s="41"/>
    </row>
    <row r="3911" spans="3:3" x14ac:dyDescent="0.2">
      <c r="C3911" s="41"/>
    </row>
    <row r="3912" spans="3:3" x14ac:dyDescent="0.2">
      <c r="C3912" s="41"/>
    </row>
    <row r="3913" spans="3:3" x14ac:dyDescent="0.2">
      <c r="C3913" s="41"/>
    </row>
    <row r="3914" spans="3:3" x14ac:dyDescent="0.2">
      <c r="C3914" s="41"/>
    </row>
    <row r="3915" spans="3:3" x14ac:dyDescent="0.2">
      <c r="C3915" s="41"/>
    </row>
    <row r="3916" spans="3:3" x14ac:dyDescent="0.2">
      <c r="C3916" s="41"/>
    </row>
    <row r="3917" spans="3:3" x14ac:dyDescent="0.2">
      <c r="C3917" s="41"/>
    </row>
    <row r="3918" spans="3:3" x14ac:dyDescent="0.2">
      <c r="C3918" s="41"/>
    </row>
    <row r="3919" spans="3:3" x14ac:dyDescent="0.2">
      <c r="C3919" s="41"/>
    </row>
    <row r="3920" spans="3:3" x14ac:dyDescent="0.2">
      <c r="C3920" s="41"/>
    </row>
    <row r="3921" spans="3:3" x14ac:dyDescent="0.2">
      <c r="C3921" s="41"/>
    </row>
    <row r="3922" spans="3:3" x14ac:dyDescent="0.2">
      <c r="C3922" s="41"/>
    </row>
    <row r="3923" spans="3:3" x14ac:dyDescent="0.2">
      <c r="C3923" s="41"/>
    </row>
    <row r="3924" spans="3:3" x14ac:dyDescent="0.2">
      <c r="C3924" s="41"/>
    </row>
    <row r="3925" spans="3:3" x14ac:dyDescent="0.2">
      <c r="C3925" s="41"/>
    </row>
    <row r="3926" spans="3:3" x14ac:dyDescent="0.2">
      <c r="C3926" s="41"/>
    </row>
    <row r="3927" spans="3:3" x14ac:dyDescent="0.2">
      <c r="C3927" s="41"/>
    </row>
    <row r="3928" spans="3:3" x14ac:dyDescent="0.2">
      <c r="C3928" s="41"/>
    </row>
    <row r="3929" spans="3:3" x14ac:dyDescent="0.2">
      <c r="C3929" s="41"/>
    </row>
    <row r="3930" spans="3:3" x14ac:dyDescent="0.2">
      <c r="C3930" s="41"/>
    </row>
    <row r="3931" spans="3:3" x14ac:dyDescent="0.2">
      <c r="C3931" s="41"/>
    </row>
    <row r="3932" spans="3:3" x14ac:dyDescent="0.2">
      <c r="C3932" s="41"/>
    </row>
    <row r="3933" spans="3:3" x14ac:dyDescent="0.2">
      <c r="C3933" s="41"/>
    </row>
    <row r="3934" spans="3:3" x14ac:dyDescent="0.2">
      <c r="C3934" s="41"/>
    </row>
    <row r="3935" spans="3:3" x14ac:dyDescent="0.2">
      <c r="C3935" s="41"/>
    </row>
    <row r="3936" spans="3:3" x14ac:dyDescent="0.2">
      <c r="C3936" s="41"/>
    </row>
    <row r="3937" spans="3:3" x14ac:dyDescent="0.2">
      <c r="C3937" s="41"/>
    </row>
    <row r="3938" spans="3:3" x14ac:dyDescent="0.2">
      <c r="C3938" s="41"/>
    </row>
    <row r="3939" spans="3:3" x14ac:dyDescent="0.2">
      <c r="C3939" s="41"/>
    </row>
    <row r="3940" spans="3:3" x14ac:dyDescent="0.2">
      <c r="C3940" s="41"/>
    </row>
    <row r="3941" spans="3:3" x14ac:dyDescent="0.2">
      <c r="C3941" s="41"/>
    </row>
    <row r="3942" spans="3:3" x14ac:dyDescent="0.2">
      <c r="C3942" s="41"/>
    </row>
    <row r="3943" spans="3:3" x14ac:dyDescent="0.2">
      <c r="C3943" s="41"/>
    </row>
    <row r="3944" spans="3:3" x14ac:dyDescent="0.2">
      <c r="C3944" s="41"/>
    </row>
    <row r="3945" spans="3:3" x14ac:dyDescent="0.2">
      <c r="C3945" s="41"/>
    </row>
    <row r="3946" spans="3:3" x14ac:dyDescent="0.2">
      <c r="C3946" s="41"/>
    </row>
    <row r="3947" spans="3:3" x14ac:dyDescent="0.2">
      <c r="C3947" s="41"/>
    </row>
    <row r="3948" spans="3:3" x14ac:dyDescent="0.2">
      <c r="C3948" s="41"/>
    </row>
    <row r="3949" spans="3:3" x14ac:dyDescent="0.2">
      <c r="C3949" s="41"/>
    </row>
    <row r="3950" spans="3:3" x14ac:dyDescent="0.2">
      <c r="C3950" s="41"/>
    </row>
    <row r="3951" spans="3:3" x14ac:dyDescent="0.2">
      <c r="C3951" s="41"/>
    </row>
    <row r="3952" spans="3:3" x14ac:dyDescent="0.2">
      <c r="C3952" s="41"/>
    </row>
    <row r="3953" spans="3:3" x14ac:dyDescent="0.2">
      <c r="C3953" s="41"/>
    </row>
    <row r="3954" spans="3:3" x14ac:dyDescent="0.2">
      <c r="C3954" s="41"/>
    </row>
    <row r="3955" spans="3:3" x14ac:dyDescent="0.2">
      <c r="C3955" s="41"/>
    </row>
    <row r="3956" spans="3:3" x14ac:dyDescent="0.2">
      <c r="C3956" s="41"/>
    </row>
    <row r="3957" spans="3:3" x14ac:dyDescent="0.2">
      <c r="C3957" s="41"/>
    </row>
    <row r="3958" spans="3:3" x14ac:dyDescent="0.2">
      <c r="C3958" s="41"/>
    </row>
    <row r="3959" spans="3:3" x14ac:dyDescent="0.2">
      <c r="C3959" s="41"/>
    </row>
    <row r="3960" spans="3:3" x14ac:dyDescent="0.2">
      <c r="C3960" s="41"/>
    </row>
    <row r="3961" spans="3:3" x14ac:dyDescent="0.2">
      <c r="C3961" s="41"/>
    </row>
    <row r="3962" spans="3:3" x14ac:dyDescent="0.2">
      <c r="C3962" s="41"/>
    </row>
    <row r="3963" spans="3:3" x14ac:dyDescent="0.2">
      <c r="C3963" s="41"/>
    </row>
    <row r="3964" spans="3:3" x14ac:dyDescent="0.2">
      <c r="C3964" s="41"/>
    </row>
    <row r="3965" spans="3:3" x14ac:dyDescent="0.2">
      <c r="C3965" s="41"/>
    </row>
    <row r="3966" spans="3:3" x14ac:dyDescent="0.2">
      <c r="C3966" s="41"/>
    </row>
    <row r="3967" spans="3:3" x14ac:dyDescent="0.2">
      <c r="C3967" s="41"/>
    </row>
    <row r="3968" spans="3:3" x14ac:dyDescent="0.2">
      <c r="C3968" s="41"/>
    </row>
    <row r="3969" spans="3:3" x14ac:dyDescent="0.2">
      <c r="C3969" s="41"/>
    </row>
    <row r="3970" spans="3:3" x14ac:dyDescent="0.2">
      <c r="C3970" s="41"/>
    </row>
    <row r="3971" spans="3:3" x14ac:dyDescent="0.2">
      <c r="C3971" s="41"/>
    </row>
    <row r="3972" spans="3:3" x14ac:dyDescent="0.2">
      <c r="C3972" s="41"/>
    </row>
    <row r="3973" spans="3:3" x14ac:dyDescent="0.2">
      <c r="C3973" s="41"/>
    </row>
    <row r="3974" spans="3:3" x14ac:dyDescent="0.2">
      <c r="C3974" s="41"/>
    </row>
    <row r="3975" spans="3:3" x14ac:dyDescent="0.2">
      <c r="C3975" s="41"/>
    </row>
    <row r="3976" spans="3:3" x14ac:dyDescent="0.2">
      <c r="C3976" s="41"/>
    </row>
    <row r="3977" spans="3:3" x14ac:dyDescent="0.2">
      <c r="C3977" s="41"/>
    </row>
    <row r="3978" spans="3:3" x14ac:dyDescent="0.2">
      <c r="C3978" s="41"/>
    </row>
    <row r="3979" spans="3:3" x14ac:dyDescent="0.2">
      <c r="C3979" s="41"/>
    </row>
    <row r="3980" spans="3:3" x14ac:dyDescent="0.2">
      <c r="C3980" s="41"/>
    </row>
    <row r="3981" spans="3:3" x14ac:dyDescent="0.2">
      <c r="C3981" s="41"/>
    </row>
    <row r="3982" spans="3:3" x14ac:dyDescent="0.2">
      <c r="C3982" s="41"/>
    </row>
    <row r="3983" spans="3:3" x14ac:dyDescent="0.2">
      <c r="C3983" s="41"/>
    </row>
    <row r="3984" spans="3:3" x14ac:dyDescent="0.2">
      <c r="C3984" s="41"/>
    </row>
    <row r="3985" spans="3:3" x14ac:dyDescent="0.2">
      <c r="C3985" s="41"/>
    </row>
    <row r="3986" spans="3:3" x14ac:dyDescent="0.2">
      <c r="C3986" s="41"/>
    </row>
    <row r="3987" spans="3:3" x14ac:dyDescent="0.2">
      <c r="C3987" s="41"/>
    </row>
    <row r="3988" spans="3:3" x14ac:dyDescent="0.2">
      <c r="C3988" s="41"/>
    </row>
    <row r="3989" spans="3:3" x14ac:dyDescent="0.2">
      <c r="C3989" s="41"/>
    </row>
    <row r="3990" spans="3:3" x14ac:dyDescent="0.2">
      <c r="C3990" s="41"/>
    </row>
    <row r="3991" spans="3:3" x14ac:dyDescent="0.2">
      <c r="C3991" s="41"/>
    </row>
    <row r="3992" spans="3:3" x14ac:dyDescent="0.2">
      <c r="C3992" s="41"/>
    </row>
    <row r="3993" spans="3:3" x14ac:dyDescent="0.2">
      <c r="C3993" s="41"/>
    </row>
    <row r="3994" spans="3:3" x14ac:dyDescent="0.2">
      <c r="C3994" s="41"/>
    </row>
    <row r="3995" spans="3:3" x14ac:dyDescent="0.2">
      <c r="C3995" s="41"/>
    </row>
    <row r="3996" spans="3:3" x14ac:dyDescent="0.2">
      <c r="C3996" s="41"/>
    </row>
    <row r="3997" spans="3:3" x14ac:dyDescent="0.2">
      <c r="C3997" s="41"/>
    </row>
    <row r="3998" spans="3:3" x14ac:dyDescent="0.2">
      <c r="C3998" s="41"/>
    </row>
    <row r="3999" spans="3:3" x14ac:dyDescent="0.2">
      <c r="C3999" s="41"/>
    </row>
    <row r="4000" spans="3:3" x14ac:dyDescent="0.2">
      <c r="C4000" s="41"/>
    </row>
    <row r="4001" spans="3:3" x14ac:dyDescent="0.2">
      <c r="C4001" s="41"/>
    </row>
    <row r="4002" spans="3:3" x14ac:dyDescent="0.2">
      <c r="C4002" s="41"/>
    </row>
    <row r="4003" spans="3:3" x14ac:dyDescent="0.2">
      <c r="C4003" s="41"/>
    </row>
    <row r="4004" spans="3:3" x14ac:dyDescent="0.2">
      <c r="C4004" s="41"/>
    </row>
    <row r="4005" spans="3:3" x14ac:dyDescent="0.2">
      <c r="C4005" s="41"/>
    </row>
    <row r="4006" spans="3:3" x14ac:dyDescent="0.2">
      <c r="C4006" s="41"/>
    </row>
    <row r="4007" spans="3:3" x14ac:dyDescent="0.2">
      <c r="C4007" s="41"/>
    </row>
    <row r="4008" spans="3:3" x14ac:dyDescent="0.2">
      <c r="C4008" s="41"/>
    </row>
    <row r="4009" spans="3:3" x14ac:dyDescent="0.2">
      <c r="C4009" s="41"/>
    </row>
    <row r="4010" spans="3:3" x14ac:dyDescent="0.2">
      <c r="C4010" s="41"/>
    </row>
    <row r="4011" spans="3:3" x14ac:dyDescent="0.2">
      <c r="C4011" s="41"/>
    </row>
    <row r="4012" spans="3:3" x14ac:dyDescent="0.2">
      <c r="C4012" s="41"/>
    </row>
    <row r="4013" spans="3:3" x14ac:dyDescent="0.2">
      <c r="C4013" s="41"/>
    </row>
    <row r="4014" spans="3:3" x14ac:dyDescent="0.2">
      <c r="C4014" s="41"/>
    </row>
    <row r="4015" spans="3:3" x14ac:dyDescent="0.2">
      <c r="C4015" s="41"/>
    </row>
    <row r="4016" spans="3:3" x14ac:dyDescent="0.2">
      <c r="C4016" s="41"/>
    </row>
    <row r="4017" spans="3:3" x14ac:dyDescent="0.2">
      <c r="C4017" s="41"/>
    </row>
    <row r="4018" spans="3:3" x14ac:dyDescent="0.2">
      <c r="C4018" s="41"/>
    </row>
    <row r="4019" spans="3:3" x14ac:dyDescent="0.2">
      <c r="C4019" s="41"/>
    </row>
    <row r="4020" spans="3:3" x14ac:dyDescent="0.2">
      <c r="C4020" s="41"/>
    </row>
    <row r="4021" spans="3:3" x14ac:dyDescent="0.2">
      <c r="C4021" s="41"/>
    </row>
    <row r="4022" spans="3:3" x14ac:dyDescent="0.2">
      <c r="C4022" s="41"/>
    </row>
    <row r="4023" spans="3:3" x14ac:dyDescent="0.2">
      <c r="C4023" s="41"/>
    </row>
    <row r="4024" spans="3:3" x14ac:dyDescent="0.2">
      <c r="C4024" s="41"/>
    </row>
    <row r="4025" spans="3:3" x14ac:dyDescent="0.2">
      <c r="C4025" s="41"/>
    </row>
    <row r="4026" spans="3:3" x14ac:dyDescent="0.2">
      <c r="C4026" s="41"/>
    </row>
    <row r="4027" spans="3:3" x14ac:dyDescent="0.2">
      <c r="C4027" s="41"/>
    </row>
    <row r="4028" spans="3:3" x14ac:dyDescent="0.2">
      <c r="C4028" s="41"/>
    </row>
    <row r="4029" spans="3:3" x14ac:dyDescent="0.2">
      <c r="C4029" s="41"/>
    </row>
    <row r="4030" spans="3:3" x14ac:dyDescent="0.2">
      <c r="C4030" s="41"/>
    </row>
    <row r="4031" spans="3:3" x14ac:dyDescent="0.2">
      <c r="C4031" s="41"/>
    </row>
    <row r="4032" spans="3:3" x14ac:dyDescent="0.2">
      <c r="C4032" s="41"/>
    </row>
    <row r="4033" spans="3:3" x14ac:dyDescent="0.2">
      <c r="C4033" s="41"/>
    </row>
    <row r="4034" spans="3:3" x14ac:dyDescent="0.2">
      <c r="C4034" s="41"/>
    </row>
    <row r="4035" spans="3:3" x14ac:dyDescent="0.2">
      <c r="C4035" s="41"/>
    </row>
    <row r="4036" spans="3:3" x14ac:dyDescent="0.2">
      <c r="C4036" s="41"/>
    </row>
    <row r="4037" spans="3:3" x14ac:dyDescent="0.2">
      <c r="C4037" s="41"/>
    </row>
    <row r="4038" spans="3:3" x14ac:dyDescent="0.2">
      <c r="C4038" s="41"/>
    </row>
    <row r="4039" spans="3:3" x14ac:dyDescent="0.2">
      <c r="C4039" s="41"/>
    </row>
    <row r="4040" spans="3:3" x14ac:dyDescent="0.2">
      <c r="C4040" s="41"/>
    </row>
    <row r="4041" spans="3:3" x14ac:dyDescent="0.2">
      <c r="C4041" s="41"/>
    </row>
    <row r="4042" spans="3:3" x14ac:dyDescent="0.2">
      <c r="C4042" s="41"/>
    </row>
    <row r="4043" spans="3:3" x14ac:dyDescent="0.2">
      <c r="C4043" s="41"/>
    </row>
    <row r="4044" spans="3:3" x14ac:dyDescent="0.2">
      <c r="C4044" s="41"/>
    </row>
    <row r="4045" spans="3:3" x14ac:dyDescent="0.2">
      <c r="C4045" s="41"/>
    </row>
    <row r="4046" spans="3:3" x14ac:dyDescent="0.2">
      <c r="C4046" s="41"/>
    </row>
    <row r="4047" spans="3:3" x14ac:dyDescent="0.2">
      <c r="C4047" s="41"/>
    </row>
    <row r="4048" spans="3:3" x14ac:dyDescent="0.2">
      <c r="C4048" s="41"/>
    </row>
    <row r="4049" spans="3:3" x14ac:dyDescent="0.2">
      <c r="C4049" s="41"/>
    </row>
    <row r="4050" spans="3:3" x14ac:dyDescent="0.2">
      <c r="C4050" s="41"/>
    </row>
    <row r="4051" spans="3:3" x14ac:dyDescent="0.2">
      <c r="C4051" s="41"/>
    </row>
    <row r="4052" spans="3:3" x14ac:dyDescent="0.2">
      <c r="C4052" s="41"/>
    </row>
    <row r="4053" spans="3:3" x14ac:dyDescent="0.2">
      <c r="C4053" s="41"/>
    </row>
    <row r="4054" spans="3:3" x14ac:dyDescent="0.2">
      <c r="C4054" s="41"/>
    </row>
    <row r="4055" spans="3:3" x14ac:dyDescent="0.2">
      <c r="C4055" s="41"/>
    </row>
    <row r="4056" spans="3:3" x14ac:dyDescent="0.2">
      <c r="C4056" s="41"/>
    </row>
    <row r="4057" spans="3:3" x14ac:dyDescent="0.2">
      <c r="C4057" s="41"/>
    </row>
    <row r="4058" spans="3:3" x14ac:dyDescent="0.2">
      <c r="C4058" s="41"/>
    </row>
    <row r="4059" spans="3:3" x14ac:dyDescent="0.2">
      <c r="C4059" s="41"/>
    </row>
    <row r="4060" spans="3:3" x14ac:dyDescent="0.2">
      <c r="C4060" s="41"/>
    </row>
    <row r="4061" spans="3:3" x14ac:dyDescent="0.2">
      <c r="C4061" s="41"/>
    </row>
    <row r="4062" spans="3:3" x14ac:dyDescent="0.2">
      <c r="C4062" s="41"/>
    </row>
    <row r="4063" spans="3:3" x14ac:dyDescent="0.2">
      <c r="C4063" s="41"/>
    </row>
    <row r="4064" spans="3:3" x14ac:dyDescent="0.2">
      <c r="C4064" s="41"/>
    </row>
    <row r="4065" spans="3:3" x14ac:dyDescent="0.2">
      <c r="C4065" s="41"/>
    </row>
    <row r="4066" spans="3:3" x14ac:dyDescent="0.2">
      <c r="C4066" s="41"/>
    </row>
    <row r="4067" spans="3:3" x14ac:dyDescent="0.2">
      <c r="C4067" s="41"/>
    </row>
    <row r="4068" spans="3:3" x14ac:dyDescent="0.2">
      <c r="C4068" s="41"/>
    </row>
    <row r="4069" spans="3:3" x14ac:dyDescent="0.2">
      <c r="C4069" s="41"/>
    </row>
    <row r="4070" spans="3:3" x14ac:dyDescent="0.2">
      <c r="C4070" s="41"/>
    </row>
    <row r="4071" spans="3:3" x14ac:dyDescent="0.2">
      <c r="C4071" s="41"/>
    </row>
    <row r="4072" spans="3:3" x14ac:dyDescent="0.2">
      <c r="C4072" s="41"/>
    </row>
    <row r="4073" spans="3:3" x14ac:dyDescent="0.2">
      <c r="C4073" s="41"/>
    </row>
    <row r="4074" spans="3:3" x14ac:dyDescent="0.2">
      <c r="C4074" s="41"/>
    </row>
    <row r="4075" spans="3:3" x14ac:dyDescent="0.2">
      <c r="C4075" s="41"/>
    </row>
    <row r="4076" spans="3:3" x14ac:dyDescent="0.2">
      <c r="C4076" s="41"/>
    </row>
    <row r="4077" spans="3:3" x14ac:dyDescent="0.2">
      <c r="C4077" s="41"/>
    </row>
    <row r="4078" spans="3:3" x14ac:dyDescent="0.2">
      <c r="C4078" s="41"/>
    </row>
    <row r="4079" spans="3:3" x14ac:dyDescent="0.2">
      <c r="C4079" s="41"/>
    </row>
    <row r="4080" spans="3:3" x14ac:dyDescent="0.2">
      <c r="C4080" s="41"/>
    </row>
    <row r="4081" spans="3:3" x14ac:dyDescent="0.2">
      <c r="C4081" s="41"/>
    </row>
    <row r="4082" spans="3:3" x14ac:dyDescent="0.2">
      <c r="C4082" s="41"/>
    </row>
    <row r="4083" spans="3:3" x14ac:dyDescent="0.2">
      <c r="C4083" s="41"/>
    </row>
    <row r="4084" spans="3:3" x14ac:dyDescent="0.2">
      <c r="C4084" s="41"/>
    </row>
    <row r="4085" spans="3:3" x14ac:dyDescent="0.2">
      <c r="C4085" s="41"/>
    </row>
    <row r="4086" spans="3:3" x14ac:dyDescent="0.2">
      <c r="C4086" s="41"/>
    </row>
    <row r="4087" spans="3:3" x14ac:dyDescent="0.2">
      <c r="C4087" s="41"/>
    </row>
    <row r="4088" spans="3:3" x14ac:dyDescent="0.2">
      <c r="C4088" s="41"/>
    </row>
    <row r="4089" spans="3:3" x14ac:dyDescent="0.2">
      <c r="C4089" s="41"/>
    </row>
    <row r="4090" spans="3:3" x14ac:dyDescent="0.2">
      <c r="C4090" s="41"/>
    </row>
    <row r="4091" spans="3:3" x14ac:dyDescent="0.2">
      <c r="C4091" s="41"/>
    </row>
    <row r="4092" spans="3:3" x14ac:dyDescent="0.2">
      <c r="C4092" s="41"/>
    </row>
    <row r="4093" spans="3:3" x14ac:dyDescent="0.2">
      <c r="C4093" s="41"/>
    </row>
    <row r="4094" spans="3:3" x14ac:dyDescent="0.2">
      <c r="C4094" s="41"/>
    </row>
    <row r="4095" spans="3:3" x14ac:dyDescent="0.2">
      <c r="C4095" s="41"/>
    </row>
    <row r="4096" spans="3:3" x14ac:dyDescent="0.2">
      <c r="C4096" s="41"/>
    </row>
    <row r="4097" spans="3:3" x14ac:dyDescent="0.2">
      <c r="C4097" s="41"/>
    </row>
    <row r="4098" spans="3:3" x14ac:dyDescent="0.2">
      <c r="C4098" s="41"/>
    </row>
    <row r="4099" spans="3:3" x14ac:dyDescent="0.2">
      <c r="C4099" s="41"/>
    </row>
    <row r="4100" spans="3:3" x14ac:dyDescent="0.2">
      <c r="C4100" s="41"/>
    </row>
    <row r="4101" spans="3:3" x14ac:dyDescent="0.2">
      <c r="C4101" s="41"/>
    </row>
    <row r="4102" spans="3:3" x14ac:dyDescent="0.2">
      <c r="C4102" s="41"/>
    </row>
    <row r="4103" spans="3:3" x14ac:dyDescent="0.2">
      <c r="C4103" s="41"/>
    </row>
    <row r="4104" spans="3:3" x14ac:dyDescent="0.2">
      <c r="C4104" s="41"/>
    </row>
    <row r="4105" spans="3:3" x14ac:dyDescent="0.2">
      <c r="C4105" s="41"/>
    </row>
    <row r="4106" spans="3:3" x14ac:dyDescent="0.2">
      <c r="C4106" s="41"/>
    </row>
    <row r="4107" spans="3:3" x14ac:dyDescent="0.2">
      <c r="C4107" s="41"/>
    </row>
    <row r="4108" spans="3:3" x14ac:dyDescent="0.2">
      <c r="C4108" s="41"/>
    </row>
    <row r="4109" spans="3:3" x14ac:dyDescent="0.2">
      <c r="C4109" s="41"/>
    </row>
    <row r="4110" spans="3:3" x14ac:dyDescent="0.2">
      <c r="C4110" s="41"/>
    </row>
    <row r="4111" spans="3:3" x14ac:dyDescent="0.2">
      <c r="C4111" s="41"/>
    </row>
    <row r="4112" spans="3:3" x14ac:dyDescent="0.2">
      <c r="C4112" s="41"/>
    </row>
    <row r="4113" spans="3:3" x14ac:dyDescent="0.2">
      <c r="C4113" s="41"/>
    </row>
    <row r="4114" spans="3:3" x14ac:dyDescent="0.2">
      <c r="C4114" s="41"/>
    </row>
    <row r="4115" spans="3:3" x14ac:dyDescent="0.2">
      <c r="C4115" s="41"/>
    </row>
    <row r="4116" spans="3:3" x14ac:dyDescent="0.2">
      <c r="C4116" s="41"/>
    </row>
    <row r="4117" spans="3:3" x14ac:dyDescent="0.2">
      <c r="C4117" s="41"/>
    </row>
    <row r="4118" spans="3:3" x14ac:dyDescent="0.2">
      <c r="C4118" s="41"/>
    </row>
    <row r="4119" spans="3:3" x14ac:dyDescent="0.2">
      <c r="C4119" s="41"/>
    </row>
    <row r="4120" spans="3:3" x14ac:dyDescent="0.2">
      <c r="C4120" s="41"/>
    </row>
    <row r="4121" spans="3:3" x14ac:dyDescent="0.2">
      <c r="C4121" s="41"/>
    </row>
    <row r="4122" spans="3:3" x14ac:dyDescent="0.2">
      <c r="C4122" s="41"/>
    </row>
    <row r="4123" spans="3:3" x14ac:dyDescent="0.2">
      <c r="C4123" s="41"/>
    </row>
    <row r="4124" spans="3:3" x14ac:dyDescent="0.2">
      <c r="C4124" s="41"/>
    </row>
    <row r="4125" spans="3:3" x14ac:dyDescent="0.2">
      <c r="C4125" s="41"/>
    </row>
    <row r="4126" spans="3:3" x14ac:dyDescent="0.2">
      <c r="C4126" s="41"/>
    </row>
    <row r="4127" spans="3:3" x14ac:dyDescent="0.2">
      <c r="C4127" s="41"/>
    </row>
    <row r="4128" spans="3:3" x14ac:dyDescent="0.2">
      <c r="C4128" s="41"/>
    </row>
    <row r="4129" spans="3:3" x14ac:dyDescent="0.2">
      <c r="C4129" s="41"/>
    </row>
    <row r="4130" spans="3:3" x14ac:dyDescent="0.2">
      <c r="C4130" s="41"/>
    </row>
    <row r="4131" spans="3:3" x14ac:dyDescent="0.2">
      <c r="C4131" s="41"/>
    </row>
    <row r="4132" spans="3:3" x14ac:dyDescent="0.2">
      <c r="C4132" s="41"/>
    </row>
    <row r="4133" spans="3:3" x14ac:dyDescent="0.2">
      <c r="C4133" s="41"/>
    </row>
    <row r="4134" spans="3:3" x14ac:dyDescent="0.2">
      <c r="C4134" s="41"/>
    </row>
    <row r="4135" spans="3:3" x14ac:dyDescent="0.2">
      <c r="C4135" s="41"/>
    </row>
    <row r="4136" spans="3:3" x14ac:dyDescent="0.2">
      <c r="C4136" s="41"/>
    </row>
    <row r="4137" spans="3:3" x14ac:dyDescent="0.2">
      <c r="C4137" s="41"/>
    </row>
    <row r="4138" spans="3:3" x14ac:dyDescent="0.2">
      <c r="C4138" s="41"/>
    </row>
    <row r="4139" spans="3:3" x14ac:dyDescent="0.2">
      <c r="C4139" s="41"/>
    </row>
    <row r="4140" spans="3:3" x14ac:dyDescent="0.2">
      <c r="C4140" s="41"/>
    </row>
    <row r="4141" spans="3:3" x14ac:dyDescent="0.2">
      <c r="C4141" s="41"/>
    </row>
    <row r="4142" spans="3:3" x14ac:dyDescent="0.2">
      <c r="C4142" s="41"/>
    </row>
    <row r="4143" spans="3:3" x14ac:dyDescent="0.2">
      <c r="C4143" s="41"/>
    </row>
    <row r="4144" spans="3:3" x14ac:dyDescent="0.2">
      <c r="C4144" s="41"/>
    </row>
    <row r="4145" spans="3:3" x14ac:dyDescent="0.2">
      <c r="C4145" s="41"/>
    </row>
    <row r="4146" spans="3:3" x14ac:dyDescent="0.2">
      <c r="C4146" s="41"/>
    </row>
    <row r="4147" spans="3:3" x14ac:dyDescent="0.2">
      <c r="C4147" s="41"/>
    </row>
    <row r="4148" spans="3:3" x14ac:dyDescent="0.2">
      <c r="C4148" s="41"/>
    </row>
    <row r="4149" spans="3:3" x14ac:dyDescent="0.2">
      <c r="C4149" s="41"/>
    </row>
    <row r="4150" spans="3:3" x14ac:dyDescent="0.2">
      <c r="C4150" s="41"/>
    </row>
    <row r="4151" spans="3:3" x14ac:dyDescent="0.2">
      <c r="C4151" s="41"/>
    </row>
    <row r="4152" spans="3:3" x14ac:dyDescent="0.2">
      <c r="C4152" s="41"/>
    </row>
    <row r="4153" spans="3:3" x14ac:dyDescent="0.2">
      <c r="C4153" s="41"/>
    </row>
    <row r="4154" spans="3:3" x14ac:dyDescent="0.2">
      <c r="C4154" s="41"/>
    </row>
    <row r="4155" spans="3:3" x14ac:dyDescent="0.2">
      <c r="C4155" s="41"/>
    </row>
    <row r="4156" spans="3:3" x14ac:dyDescent="0.2">
      <c r="C4156" s="41"/>
    </row>
    <row r="4157" spans="3:3" x14ac:dyDescent="0.2">
      <c r="C4157" s="41"/>
    </row>
    <row r="4158" spans="3:3" x14ac:dyDescent="0.2">
      <c r="C4158" s="41"/>
    </row>
    <row r="4159" spans="3:3" x14ac:dyDescent="0.2">
      <c r="C4159" s="41"/>
    </row>
    <row r="4160" spans="3:3" x14ac:dyDescent="0.2">
      <c r="C4160" s="41"/>
    </row>
    <row r="4161" spans="3:3" x14ac:dyDescent="0.2">
      <c r="C4161" s="41"/>
    </row>
    <row r="4162" spans="3:3" x14ac:dyDescent="0.2">
      <c r="C4162" s="41"/>
    </row>
    <row r="4163" spans="3:3" x14ac:dyDescent="0.2">
      <c r="C4163" s="41"/>
    </row>
    <row r="4164" spans="3:3" x14ac:dyDescent="0.2">
      <c r="C4164" s="41"/>
    </row>
    <row r="4165" spans="3:3" x14ac:dyDescent="0.2">
      <c r="C4165" s="41"/>
    </row>
    <row r="4166" spans="3:3" x14ac:dyDescent="0.2">
      <c r="C4166" s="41"/>
    </row>
    <row r="4167" spans="3:3" x14ac:dyDescent="0.2">
      <c r="C4167" s="41"/>
    </row>
    <row r="4168" spans="3:3" x14ac:dyDescent="0.2">
      <c r="C4168" s="41"/>
    </row>
    <row r="4169" spans="3:3" x14ac:dyDescent="0.2">
      <c r="C4169" s="41"/>
    </row>
    <row r="4170" spans="3:3" x14ac:dyDescent="0.2">
      <c r="C4170" s="41"/>
    </row>
    <row r="4171" spans="3:3" x14ac:dyDescent="0.2">
      <c r="C4171" s="41"/>
    </row>
    <row r="4172" spans="3:3" x14ac:dyDescent="0.2">
      <c r="C4172" s="41"/>
    </row>
    <row r="4173" spans="3:3" x14ac:dyDescent="0.2">
      <c r="C4173" s="41"/>
    </row>
    <row r="4174" spans="3:3" x14ac:dyDescent="0.2">
      <c r="C4174" s="41"/>
    </row>
    <row r="4175" spans="3:3" x14ac:dyDescent="0.2">
      <c r="C4175" s="41"/>
    </row>
    <row r="4176" spans="3:3" x14ac:dyDescent="0.2">
      <c r="C4176" s="41"/>
    </row>
    <row r="4177" spans="3:3" x14ac:dyDescent="0.2">
      <c r="C4177" s="41"/>
    </row>
    <row r="4178" spans="3:3" x14ac:dyDescent="0.2">
      <c r="C4178" s="41"/>
    </row>
    <row r="4179" spans="3:3" x14ac:dyDescent="0.2">
      <c r="C4179" s="41"/>
    </row>
    <row r="4180" spans="3:3" x14ac:dyDescent="0.2">
      <c r="C4180" s="41"/>
    </row>
    <row r="4181" spans="3:3" x14ac:dyDescent="0.2">
      <c r="C4181" s="41"/>
    </row>
    <row r="4182" spans="3:3" x14ac:dyDescent="0.2">
      <c r="C4182" s="41"/>
    </row>
    <row r="4183" spans="3:3" x14ac:dyDescent="0.2">
      <c r="C4183" s="41"/>
    </row>
    <row r="4184" spans="3:3" x14ac:dyDescent="0.2">
      <c r="C4184" s="41"/>
    </row>
    <row r="4185" spans="3:3" x14ac:dyDescent="0.2">
      <c r="C4185" s="41"/>
    </row>
    <row r="4186" spans="3:3" x14ac:dyDescent="0.2">
      <c r="C4186" s="41"/>
    </row>
    <row r="4187" spans="3:3" x14ac:dyDescent="0.2">
      <c r="C4187" s="41"/>
    </row>
    <row r="4188" spans="3:3" x14ac:dyDescent="0.2">
      <c r="C4188" s="41"/>
    </row>
    <row r="4189" spans="3:3" x14ac:dyDescent="0.2">
      <c r="C4189" s="41"/>
    </row>
    <row r="4190" spans="3:3" x14ac:dyDescent="0.2">
      <c r="C4190" s="41"/>
    </row>
    <row r="4191" spans="3:3" x14ac:dyDescent="0.2">
      <c r="C4191" s="41"/>
    </row>
    <row r="4192" spans="3:3" x14ac:dyDescent="0.2">
      <c r="C4192" s="41"/>
    </row>
    <row r="4193" spans="3:3" x14ac:dyDescent="0.2">
      <c r="C4193" s="41"/>
    </row>
    <row r="4194" spans="3:3" x14ac:dyDescent="0.2">
      <c r="C4194" s="41"/>
    </row>
    <row r="4195" spans="3:3" x14ac:dyDescent="0.2">
      <c r="C4195" s="41"/>
    </row>
    <row r="4196" spans="3:3" x14ac:dyDescent="0.2">
      <c r="C4196" s="41"/>
    </row>
    <row r="4197" spans="3:3" x14ac:dyDescent="0.2">
      <c r="C4197" s="41"/>
    </row>
    <row r="4198" spans="3:3" x14ac:dyDescent="0.2">
      <c r="C4198" s="41"/>
    </row>
    <row r="4199" spans="3:3" x14ac:dyDescent="0.2">
      <c r="C4199" s="41"/>
    </row>
    <row r="4200" spans="3:3" x14ac:dyDescent="0.2">
      <c r="C4200" s="41"/>
    </row>
    <row r="4201" spans="3:3" x14ac:dyDescent="0.2">
      <c r="C4201" s="41"/>
    </row>
    <row r="4202" spans="3:3" x14ac:dyDescent="0.2">
      <c r="C4202" s="41"/>
    </row>
    <row r="4203" spans="3:3" x14ac:dyDescent="0.2">
      <c r="C4203" s="41"/>
    </row>
    <row r="4204" spans="3:3" x14ac:dyDescent="0.2">
      <c r="C4204" s="41"/>
    </row>
    <row r="4205" spans="3:3" x14ac:dyDescent="0.2">
      <c r="C4205" s="41"/>
    </row>
    <row r="4206" spans="3:3" x14ac:dyDescent="0.2">
      <c r="C4206" s="41"/>
    </row>
    <row r="4207" spans="3:3" x14ac:dyDescent="0.2">
      <c r="C4207" s="41"/>
    </row>
    <row r="4208" spans="3:3" x14ac:dyDescent="0.2">
      <c r="C4208" s="41"/>
    </row>
    <row r="4209" spans="3:3" x14ac:dyDescent="0.2">
      <c r="C4209" s="41"/>
    </row>
    <row r="4210" spans="3:3" x14ac:dyDescent="0.2">
      <c r="C4210" s="41"/>
    </row>
    <row r="4211" spans="3:3" x14ac:dyDescent="0.2">
      <c r="C4211" s="41"/>
    </row>
    <row r="4212" spans="3:3" x14ac:dyDescent="0.2">
      <c r="C4212" s="41"/>
    </row>
    <row r="4213" spans="3:3" x14ac:dyDescent="0.2">
      <c r="C4213" s="41"/>
    </row>
    <row r="4214" spans="3:3" x14ac:dyDescent="0.2">
      <c r="C4214" s="41"/>
    </row>
    <row r="4215" spans="3:3" x14ac:dyDescent="0.2">
      <c r="C4215" s="41"/>
    </row>
    <row r="4216" spans="3:3" x14ac:dyDescent="0.2">
      <c r="C4216" s="41"/>
    </row>
    <row r="4217" spans="3:3" x14ac:dyDescent="0.2">
      <c r="C4217" s="41"/>
    </row>
    <row r="4218" spans="3:3" x14ac:dyDescent="0.2">
      <c r="C4218" s="41"/>
    </row>
    <row r="4219" spans="3:3" x14ac:dyDescent="0.2">
      <c r="C4219" s="41"/>
    </row>
    <row r="4220" spans="3:3" x14ac:dyDescent="0.2">
      <c r="C4220" s="41"/>
    </row>
    <row r="4221" spans="3:3" x14ac:dyDescent="0.2">
      <c r="C4221" s="41"/>
    </row>
    <row r="4222" spans="3:3" x14ac:dyDescent="0.2">
      <c r="C4222" s="41"/>
    </row>
    <row r="4223" spans="3:3" x14ac:dyDescent="0.2">
      <c r="C4223" s="41"/>
    </row>
    <row r="4224" spans="3:3" x14ac:dyDescent="0.2">
      <c r="C4224" s="41"/>
    </row>
    <row r="4225" spans="3:3" x14ac:dyDescent="0.2">
      <c r="C4225" s="41"/>
    </row>
    <row r="4226" spans="3:3" x14ac:dyDescent="0.2">
      <c r="C4226" s="41"/>
    </row>
    <row r="4227" spans="3:3" x14ac:dyDescent="0.2">
      <c r="C4227" s="41"/>
    </row>
    <row r="4228" spans="3:3" x14ac:dyDescent="0.2">
      <c r="C4228" s="41"/>
    </row>
    <row r="4229" spans="3:3" x14ac:dyDescent="0.2">
      <c r="C4229" s="41"/>
    </row>
    <row r="4230" spans="3:3" x14ac:dyDescent="0.2">
      <c r="C4230" s="41"/>
    </row>
    <row r="4231" spans="3:3" x14ac:dyDescent="0.2">
      <c r="C4231" s="41"/>
    </row>
    <row r="4232" spans="3:3" x14ac:dyDescent="0.2">
      <c r="C4232" s="41"/>
    </row>
    <row r="4233" spans="3:3" x14ac:dyDescent="0.2">
      <c r="C4233" s="41"/>
    </row>
    <row r="4234" spans="3:3" x14ac:dyDescent="0.2">
      <c r="C4234" s="41"/>
    </row>
    <row r="4235" spans="3:3" x14ac:dyDescent="0.2">
      <c r="C4235" s="41"/>
    </row>
    <row r="4236" spans="3:3" x14ac:dyDescent="0.2">
      <c r="C4236" s="41"/>
    </row>
    <row r="4237" spans="3:3" x14ac:dyDescent="0.2">
      <c r="C4237" s="41"/>
    </row>
    <row r="4238" spans="3:3" x14ac:dyDescent="0.2">
      <c r="C4238" s="41"/>
    </row>
    <row r="4239" spans="3:3" x14ac:dyDescent="0.2">
      <c r="C4239" s="41"/>
    </row>
    <row r="4240" spans="3:3" x14ac:dyDescent="0.2">
      <c r="C4240" s="41"/>
    </row>
    <row r="4241" spans="3:3" x14ac:dyDescent="0.2">
      <c r="C4241" s="41"/>
    </row>
    <row r="4242" spans="3:3" x14ac:dyDescent="0.2">
      <c r="C4242" s="41"/>
    </row>
    <row r="4243" spans="3:3" x14ac:dyDescent="0.2">
      <c r="C4243" s="41"/>
    </row>
    <row r="4244" spans="3:3" x14ac:dyDescent="0.2">
      <c r="C4244" s="41"/>
    </row>
    <row r="4245" spans="3:3" x14ac:dyDescent="0.2">
      <c r="C4245" s="41"/>
    </row>
    <row r="4246" spans="3:3" x14ac:dyDescent="0.2">
      <c r="C4246" s="41"/>
    </row>
    <row r="4247" spans="3:3" x14ac:dyDescent="0.2">
      <c r="C4247" s="41"/>
    </row>
    <row r="4248" spans="3:3" x14ac:dyDescent="0.2">
      <c r="C4248" s="41"/>
    </row>
    <row r="4249" spans="3:3" x14ac:dyDescent="0.2">
      <c r="C4249" s="41"/>
    </row>
    <row r="4250" spans="3:3" x14ac:dyDescent="0.2">
      <c r="C4250" s="41"/>
    </row>
    <row r="4251" spans="3:3" x14ac:dyDescent="0.2">
      <c r="C4251" s="41"/>
    </row>
    <row r="4252" spans="3:3" x14ac:dyDescent="0.2">
      <c r="C4252" s="41"/>
    </row>
    <row r="4253" spans="3:3" x14ac:dyDescent="0.2">
      <c r="C4253" s="41"/>
    </row>
    <row r="4254" spans="3:3" x14ac:dyDescent="0.2">
      <c r="C4254" s="41"/>
    </row>
    <row r="4255" spans="3:3" x14ac:dyDescent="0.2">
      <c r="C4255" s="41"/>
    </row>
    <row r="4256" spans="3:3" x14ac:dyDescent="0.2">
      <c r="C4256" s="41"/>
    </row>
    <row r="4257" spans="3:3" x14ac:dyDescent="0.2">
      <c r="C4257" s="41"/>
    </row>
    <row r="4258" spans="3:3" x14ac:dyDescent="0.2">
      <c r="C4258" s="41"/>
    </row>
    <row r="4259" spans="3:3" x14ac:dyDescent="0.2">
      <c r="C4259" s="41"/>
    </row>
    <row r="4260" spans="3:3" x14ac:dyDescent="0.2">
      <c r="C4260" s="41"/>
    </row>
    <row r="4261" spans="3:3" x14ac:dyDescent="0.2">
      <c r="C4261" s="41"/>
    </row>
    <row r="4262" spans="3:3" x14ac:dyDescent="0.2">
      <c r="C4262" s="41"/>
    </row>
    <row r="4263" spans="3:3" x14ac:dyDescent="0.2">
      <c r="C4263" s="41"/>
    </row>
    <row r="4264" spans="3:3" x14ac:dyDescent="0.2">
      <c r="C4264" s="41"/>
    </row>
    <row r="4265" spans="3:3" x14ac:dyDescent="0.2">
      <c r="C4265" s="41"/>
    </row>
    <row r="4266" spans="3:3" x14ac:dyDescent="0.2">
      <c r="C4266" s="41"/>
    </row>
    <row r="4267" spans="3:3" x14ac:dyDescent="0.2">
      <c r="C4267" s="41"/>
    </row>
    <row r="4268" spans="3:3" x14ac:dyDescent="0.2">
      <c r="C4268" s="41"/>
    </row>
    <row r="4269" spans="3:3" x14ac:dyDescent="0.2">
      <c r="C4269" s="41"/>
    </row>
    <row r="4270" spans="3:3" x14ac:dyDescent="0.2">
      <c r="C4270" s="41"/>
    </row>
    <row r="4271" spans="3:3" x14ac:dyDescent="0.2">
      <c r="C4271" s="41"/>
    </row>
    <row r="4272" spans="3:3" x14ac:dyDescent="0.2">
      <c r="C4272" s="41"/>
    </row>
    <row r="4273" spans="3:3" x14ac:dyDescent="0.2">
      <c r="C4273" s="41"/>
    </row>
    <row r="4274" spans="3:3" x14ac:dyDescent="0.2">
      <c r="C4274" s="41"/>
    </row>
    <row r="4275" spans="3:3" x14ac:dyDescent="0.2">
      <c r="C4275" s="41"/>
    </row>
    <row r="4276" spans="3:3" x14ac:dyDescent="0.2">
      <c r="C4276" s="41"/>
    </row>
    <row r="4277" spans="3:3" x14ac:dyDescent="0.2">
      <c r="C4277" s="41"/>
    </row>
    <row r="4278" spans="3:3" x14ac:dyDescent="0.2">
      <c r="C4278" s="41"/>
    </row>
    <row r="4279" spans="3:3" x14ac:dyDescent="0.2">
      <c r="C4279" s="41"/>
    </row>
    <row r="4280" spans="3:3" x14ac:dyDescent="0.2">
      <c r="C4280" s="41"/>
    </row>
    <row r="4281" spans="3:3" x14ac:dyDescent="0.2">
      <c r="C4281" s="41"/>
    </row>
    <row r="4282" spans="3:3" x14ac:dyDescent="0.2">
      <c r="C4282" s="41"/>
    </row>
    <row r="4283" spans="3:3" x14ac:dyDescent="0.2">
      <c r="C4283" s="41"/>
    </row>
    <row r="4284" spans="3:3" x14ac:dyDescent="0.2">
      <c r="C4284" s="41"/>
    </row>
    <row r="4285" spans="3:3" x14ac:dyDescent="0.2">
      <c r="C4285" s="41"/>
    </row>
    <row r="4286" spans="3:3" x14ac:dyDescent="0.2">
      <c r="C4286" s="41"/>
    </row>
    <row r="4287" spans="3:3" x14ac:dyDescent="0.2">
      <c r="C4287" s="41"/>
    </row>
    <row r="4288" spans="3:3" x14ac:dyDescent="0.2">
      <c r="C4288" s="41"/>
    </row>
    <row r="4289" spans="3:3" x14ac:dyDescent="0.2">
      <c r="C4289" s="41"/>
    </row>
    <row r="4290" spans="3:3" x14ac:dyDescent="0.2">
      <c r="C4290" s="41"/>
    </row>
    <row r="4291" spans="3:3" x14ac:dyDescent="0.2">
      <c r="C4291" s="41"/>
    </row>
    <row r="4292" spans="3:3" x14ac:dyDescent="0.2">
      <c r="C4292" s="41"/>
    </row>
    <row r="4293" spans="3:3" x14ac:dyDescent="0.2">
      <c r="C4293" s="41"/>
    </row>
    <row r="4294" spans="3:3" x14ac:dyDescent="0.2">
      <c r="C4294" s="41"/>
    </row>
    <row r="4295" spans="3:3" x14ac:dyDescent="0.2">
      <c r="C4295" s="41"/>
    </row>
    <row r="4296" spans="3:3" x14ac:dyDescent="0.2">
      <c r="C4296" s="41"/>
    </row>
    <row r="4297" spans="3:3" x14ac:dyDescent="0.2">
      <c r="C4297" s="41"/>
    </row>
    <row r="4298" spans="3:3" x14ac:dyDescent="0.2">
      <c r="C4298" s="41"/>
    </row>
    <row r="4299" spans="3:3" x14ac:dyDescent="0.2">
      <c r="C4299" s="41"/>
    </row>
    <row r="4300" spans="3:3" x14ac:dyDescent="0.2">
      <c r="C4300" s="41"/>
    </row>
    <row r="4301" spans="3:3" x14ac:dyDescent="0.2">
      <c r="C4301" s="41"/>
    </row>
    <row r="4302" spans="3:3" x14ac:dyDescent="0.2">
      <c r="C4302" s="41"/>
    </row>
    <row r="4303" spans="3:3" x14ac:dyDescent="0.2">
      <c r="C4303" s="41"/>
    </row>
    <row r="4304" spans="3:3" x14ac:dyDescent="0.2">
      <c r="C4304" s="41"/>
    </row>
    <row r="4305" spans="3:3" x14ac:dyDescent="0.2">
      <c r="C4305" s="41"/>
    </row>
    <row r="4306" spans="3:3" x14ac:dyDescent="0.2">
      <c r="C4306" s="41"/>
    </row>
    <row r="4307" spans="3:3" x14ac:dyDescent="0.2">
      <c r="C4307" s="41"/>
    </row>
    <row r="4308" spans="3:3" x14ac:dyDescent="0.2">
      <c r="C4308" s="41"/>
    </row>
    <row r="4309" spans="3:3" x14ac:dyDescent="0.2">
      <c r="C4309" s="41"/>
    </row>
    <row r="4310" spans="3:3" x14ac:dyDescent="0.2">
      <c r="C4310" s="41"/>
    </row>
    <row r="4311" spans="3:3" x14ac:dyDescent="0.2">
      <c r="C4311" s="41"/>
    </row>
    <row r="4312" spans="3:3" x14ac:dyDescent="0.2">
      <c r="C4312" s="41"/>
    </row>
    <row r="4313" spans="3:3" x14ac:dyDescent="0.2">
      <c r="C4313" s="41"/>
    </row>
    <row r="4314" spans="3:3" x14ac:dyDescent="0.2">
      <c r="C4314" s="41"/>
    </row>
    <row r="4315" spans="3:3" x14ac:dyDescent="0.2">
      <c r="C4315" s="41"/>
    </row>
    <row r="4316" spans="3:3" x14ac:dyDescent="0.2">
      <c r="C4316" s="41"/>
    </row>
    <row r="4317" spans="3:3" x14ac:dyDescent="0.2">
      <c r="C4317" s="41"/>
    </row>
    <row r="4318" spans="3:3" x14ac:dyDescent="0.2">
      <c r="C4318" s="41"/>
    </row>
    <row r="4319" spans="3:3" x14ac:dyDescent="0.2">
      <c r="C4319" s="41"/>
    </row>
    <row r="4320" spans="3:3" x14ac:dyDescent="0.2">
      <c r="C4320" s="41"/>
    </row>
    <row r="4321" spans="3:3" x14ac:dyDescent="0.2">
      <c r="C4321" s="41"/>
    </row>
    <row r="4322" spans="3:3" x14ac:dyDescent="0.2">
      <c r="C4322" s="41"/>
    </row>
    <row r="4323" spans="3:3" x14ac:dyDescent="0.2">
      <c r="C4323" s="41"/>
    </row>
    <row r="4324" spans="3:3" x14ac:dyDescent="0.2">
      <c r="C4324" s="41"/>
    </row>
    <row r="4325" spans="3:3" x14ac:dyDescent="0.2">
      <c r="C4325" s="41"/>
    </row>
    <row r="4326" spans="3:3" x14ac:dyDescent="0.2">
      <c r="C4326" s="41"/>
    </row>
    <row r="4327" spans="3:3" x14ac:dyDescent="0.2">
      <c r="C4327" s="41"/>
    </row>
    <row r="4328" spans="3:3" x14ac:dyDescent="0.2">
      <c r="C4328" s="41"/>
    </row>
    <row r="4329" spans="3:3" x14ac:dyDescent="0.2">
      <c r="C4329" s="41"/>
    </row>
    <row r="4330" spans="3:3" x14ac:dyDescent="0.2">
      <c r="C4330" s="41"/>
    </row>
    <row r="4331" spans="3:3" x14ac:dyDescent="0.2">
      <c r="C4331" s="41"/>
    </row>
    <row r="4332" spans="3:3" x14ac:dyDescent="0.2">
      <c r="C4332" s="41"/>
    </row>
    <row r="4333" spans="3:3" x14ac:dyDescent="0.2">
      <c r="C4333" s="41"/>
    </row>
    <row r="4334" spans="3:3" x14ac:dyDescent="0.2">
      <c r="C4334" s="41"/>
    </row>
    <row r="4335" spans="3:3" x14ac:dyDescent="0.2">
      <c r="C4335" s="41"/>
    </row>
    <row r="4336" spans="3:3" x14ac:dyDescent="0.2">
      <c r="C4336" s="41"/>
    </row>
    <row r="4337" spans="3:3" x14ac:dyDescent="0.2">
      <c r="C4337" s="41"/>
    </row>
    <row r="4338" spans="3:3" x14ac:dyDescent="0.2">
      <c r="C4338" s="41"/>
    </row>
    <row r="4339" spans="3:3" x14ac:dyDescent="0.2">
      <c r="C4339" s="41"/>
    </row>
    <row r="4340" spans="3:3" x14ac:dyDescent="0.2">
      <c r="C4340" s="41"/>
    </row>
    <row r="4341" spans="3:3" x14ac:dyDescent="0.2">
      <c r="C4341" s="41"/>
    </row>
    <row r="4342" spans="3:3" x14ac:dyDescent="0.2">
      <c r="C4342" s="41"/>
    </row>
    <row r="4343" spans="3:3" x14ac:dyDescent="0.2">
      <c r="C4343" s="41"/>
    </row>
    <row r="4344" spans="3:3" x14ac:dyDescent="0.2">
      <c r="C4344" s="41"/>
    </row>
    <row r="4345" spans="3:3" x14ac:dyDescent="0.2">
      <c r="C4345" s="41"/>
    </row>
    <row r="4346" spans="3:3" x14ac:dyDescent="0.2">
      <c r="C4346" s="41"/>
    </row>
    <row r="4347" spans="3:3" x14ac:dyDescent="0.2">
      <c r="C4347" s="41"/>
    </row>
    <row r="4348" spans="3:3" x14ac:dyDescent="0.2">
      <c r="C4348" s="41"/>
    </row>
    <row r="4349" spans="3:3" x14ac:dyDescent="0.2">
      <c r="C4349" s="41"/>
    </row>
    <row r="4350" spans="3:3" x14ac:dyDescent="0.2">
      <c r="C4350" s="41"/>
    </row>
    <row r="4351" spans="3:3" x14ac:dyDescent="0.2">
      <c r="C4351" s="41"/>
    </row>
    <row r="4352" spans="3:3" x14ac:dyDescent="0.2">
      <c r="C4352" s="41"/>
    </row>
    <row r="4353" spans="3:3" x14ac:dyDescent="0.2">
      <c r="C4353" s="41"/>
    </row>
    <row r="4354" spans="3:3" x14ac:dyDescent="0.2">
      <c r="C4354" s="41"/>
    </row>
    <row r="4355" spans="3:3" x14ac:dyDescent="0.2">
      <c r="C4355" s="41"/>
    </row>
    <row r="4356" spans="3:3" x14ac:dyDescent="0.2">
      <c r="C4356" s="41"/>
    </row>
    <row r="4357" spans="3:3" x14ac:dyDescent="0.2">
      <c r="C4357" s="41"/>
    </row>
    <row r="4358" spans="3:3" x14ac:dyDescent="0.2">
      <c r="C4358" s="41"/>
    </row>
    <row r="4359" spans="3:3" x14ac:dyDescent="0.2">
      <c r="C4359" s="41"/>
    </row>
    <row r="4360" spans="3:3" x14ac:dyDescent="0.2">
      <c r="C4360" s="41"/>
    </row>
    <row r="4361" spans="3:3" x14ac:dyDescent="0.2">
      <c r="C4361" s="41"/>
    </row>
    <row r="4362" spans="3:3" x14ac:dyDescent="0.2">
      <c r="C4362" s="41"/>
    </row>
    <row r="4363" spans="3:3" x14ac:dyDescent="0.2">
      <c r="C4363" s="41"/>
    </row>
    <row r="4364" spans="3:3" x14ac:dyDescent="0.2">
      <c r="C4364" s="41"/>
    </row>
    <row r="4365" spans="3:3" x14ac:dyDescent="0.2">
      <c r="C4365" s="41"/>
    </row>
    <row r="4366" spans="3:3" x14ac:dyDescent="0.2">
      <c r="C4366" s="41"/>
    </row>
    <row r="4367" spans="3:3" x14ac:dyDescent="0.2">
      <c r="C4367" s="41"/>
    </row>
    <row r="4368" spans="3:3" x14ac:dyDescent="0.2">
      <c r="C4368" s="41"/>
    </row>
    <row r="4369" spans="3:3" x14ac:dyDescent="0.2">
      <c r="C4369" s="41"/>
    </row>
    <row r="4370" spans="3:3" x14ac:dyDescent="0.2">
      <c r="C4370" s="41"/>
    </row>
    <row r="4371" spans="3:3" x14ac:dyDescent="0.2">
      <c r="C4371" s="41"/>
    </row>
    <row r="4372" spans="3:3" x14ac:dyDescent="0.2">
      <c r="C4372" s="41"/>
    </row>
    <row r="4373" spans="3:3" x14ac:dyDescent="0.2">
      <c r="C4373" s="41"/>
    </row>
    <row r="4374" spans="3:3" x14ac:dyDescent="0.2">
      <c r="C4374" s="41"/>
    </row>
    <row r="4375" spans="3:3" x14ac:dyDescent="0.2">
      <c r="C4375" s="41"/>
    </row>
    <row r="4376" spans="3:3" x14ac:dyDescent="0.2">
      <c r="C4376" s="41"/>
    </row>
    <row r="4377" spans="3:3" x14ac:dyDescent="0.2">
      <c r="C4377" s="41"/>
    </row>
    <row r="4378" spans="3:3" x14ac:dyDescent="0.2">
      <c r="C4378" s="41"/>
    </row>
    <row r="4379" spans="3:3" x14ac:dyDescent="0.2">
      <c r="C4379" s="41"/>
    </row>
    <row r="4380" spans="3:3" x14ac:dyDescent="0.2">
      <c r="C4380" s="41"/>
    </row>
    <row r="4381" spans="3:3" x14ac:dyDescent="0.2">
      <c r="C4381" s="41"/>
    </row>
    <row r="4382" spans="3:3" x14ac:dyDescent="0.2">
      <c r="C4382" s="41"/>
    </row>
    <row r="4383" spans="3:3" x14ac:dyDescent="0.2">
      <c r="C4383" s="41"/>
    </row>
    <row r="4384" spans="3:3" x14ac:dyDescent="0.2">
      <c r="C4384" s="41"/>
    </row>
    <row r="4385" spans="3:3" x14ac:dyDescent="0.2">
      <c r="C4385" s="41"/>
    </row>
    <row r="4386" spans="3:3" x14ac:dyDescent="0.2">
      <c r="C4386" s="41"/>
    </row>
    <row r="4387" spans="3:3" x14ac:dyDescent="0.2">
      <c r="C4387" s="41"/>
    </row>
    <row r="4388" spans="3:3" x14ac:dyDescent="0.2">
      <c r="C4388" s="41"/>
    </row>
    <row r="4389" spans="3:3" x14ac:dyDescent="0.2">
      <c r="C4389" s="41"/>
    </row>
    <row r="4390" spans="3:3" x14ac:dyDescent="0.2">
      <c r="C4390" s="41"/>
    </row>
    <row r="4391" spans="3:3" x14ac:dyDescent="0.2">
      <c r="C4391" s="41"/>
    </row>
    <row r="4392" spans="3:3" x14ac:dyDescent="0.2">
      <c r="C4392" s="41"/>
    </row>
    <row r="4393" spans="3:3" x14ac:dyDescent="0.2">
      <c r="C4393" s="41"/>
    </row>
    <row r="4394" spans="3:3" x14ac:dyDescent="0.2">
      <c r="C4394" s="41"/>
    </row>
    <row r="4395" spans="3:3" x14ac:dyDescent="0.2">
      <c r="C4395" s="41"/>
    </row>
    <row r="4396" spans="3:3" x14ac:dyDescent="0.2">
      <c r="C4396" s="41"/>
    </row>
    <row r="4397" spans="3:3" x14ac:dyDescent="0.2">
      <c r="C4397" s="41"/>
    </row>
    <row r="4398" spans="3:3" x14ac:dyDescent="0.2">
      <c r="C4398" s="41"/>
    </row>
    <row r="4399" spans="3:3" x14ac:dyDescent="0.2">
      <c r="C4399" s="41"/>
    </row>
    <row r="4400" spans="3:3" x14ac:dyDescent="0.2">
      <c r="C4400" s="41"/>
    </row>
    <row r="4401" spans="3:3" x14ac:dyDescent="0.2">
      <c r="C4401" s="41"/>
    </row>
    <row r="4402" spans="3:3" x14ac:dyDescent="0.2">
      <c r="C4402" s="41"/>
    </row>
    <row r="4403" spans="3:3" x14ac:dyDescent="0.2">
      <c r="C4403" s="41"/>
    </row>
    <row r="4404" spans="3:3" x14ac:dyDescent="0.2">
      <c r="C4404" s="41"/>
    </row>
    <row r="4405" spans="3:3" x14ac:dyDescent="0.2">
      <c r="C4405" s="41"/>
    </row>
    <row r="4406" spans="3:3" x14ac:dyDescent="0.2">
      <c r="C4406" s="41"/>
    </row>
    <row r="4407" spans="3:3" x14ac:dyDescent="0.2">
      <c r="C4407" s="41"/>
    </row>
    <row r="4408" spans="3:3" x14ac:dyDescent="0.2">
      <c r="C4408" s="41"/>
    </row>
    <row r="4409" spans="3:3" x14ac:dyDescent="0.2">
      <c r="C4409" s="41"/>
    </row>
    <row r="4410" spans="3:3" x14ac:dyDescent="0.2">
      <c r="C4410" s="41"/>
    </row>
    <row r="4411" spans="3:3" x14ac:dyDescent="0.2">
      <c r="C4411" s="41"/>
    </row>
    <row r="4412" spans="3:3" x14ac:dyDescent="0.2">
      <c r="C4412" s="41"/>
    </row>
    <row r="4413" spans="3:3" x14ac:dyDescent="0.2">
      <c r="C4413" s="41"/>
    </row>
    <row r="4414" spans="3:3" x14ac:dyDescent="0.2">
      <c r="C4414" s="41"/>
    </row>
    <row r="4415" spans="3:3" x14ac:dyDescent="0.2">
      <c r="C4415" s="41"/>
    </row>
    <row r="4416" spans="3:3" x14ac:dyDescent="0.2">
      <c r="C4416" s="41"/>
    </row>
    <row r="4417" spans="3:3" x14ac:dyDescent="0.2">
      <c r="C4417" s="41"/>
    </row>
    <row r="4418" spans="3:3" x14ac:dyDescent="0.2">
      <c r="C4418" s="41"/>
    </row>
    <row r="4419" spans="3:3" x14ac:dyDescent="0.2">
      <c r="C4419" s="41"/>
    </row>
    <row r="4420" spans="3:3" x14ac:dyDescent="0.2">
      <c r="C4420" s="41"/>
    </row>
    <row r="4421" spans="3:3" x14ac:dyDescent="0.2">
      <c r="C4421" s="41"/>
    </row>
    <row r="4422" spans="3:3" x14ac:dyDescent="0.2">
      <c r="C4422" s="41"/>
    </row>
    <row r="4423" spans="3:3" x14ac:dyDescent="0.2">
      <c r="C4423" s="41"/>
    </row>
    <row r="4424" spans="3:3" x14ac:dyDescent="0.2">
      <c r="C4424" s="41"/>
    </row>
    <row r="4425" spans="3:3" x14ac:dyDescent="0.2">
      <c r="C4425" s="41"/>
    </row>
    <row r="4426" spans="3:3" x14ac:dyDescent="0.2">
      <c r="C4426" s="41"/>
    </row>
    <row r="4427" spans="3:3" x14ac:dyDescent="0.2">
      <c r="C4427" s="41"/>
    </row>
    <row r="4428" spans="3:3" x14ac:dyDescent="0.2">
      <c r="C4428" s="41"/>
    </row>
    <row r="4429" spans="3:3" x14ac:dyDescent="0.2">
      <c r="C4429" s="41"/>
    </row>
    <row r="4430" spans="3:3" x14ac:dyDescent="0.2">
      <c r="C4430" s="41"/>
    </row>
    <row r="4431" spans="3:3" x14ac:dyDescent="0.2">
      <c r="C4431" s="41"/>
    </row>
    <row r="4432" spans="3:3" x14ac:dyDescent="0.2">
      <c r="C4432" s="41"/>
    </row>
    <row r="4433" spans="3:3" x14ac:dyDescent="0.2">
      <c r="C4433" s="41"/>
    </row>
    <row r="4434" spans="3:3" x14ac:dyDescent="0.2">
      <c r="C4434" s="41"/>
    </row>
    <row r="4435" spans="3:3" x14ac:dyDescent="0.2">
      <c r="C4435" s="41"/>
    </row>
    <row r="4436" spans="3:3" x14ac:dyDescent="0.2">
      <c r="C4436" s="41"/>
    </row>
    <row r="4437" spans="3:3" x14ac:dyDescent="0.2">
      <c r="C4437" s="41"/>
    </row>
    <row r="4438" spans="3:3" x14ac:dyDescent="0.2">
      <c r="C4438" s="41"/>
    </row>
    <row r="4439" spans="3:3" x14ac:dyDescent="0.2">
      <c r="C4439" s="41"/>
    </row>
    <row r="4440" spans="3:3" x14ac:dyDescent="0.2">
      <c r="C4440" s="41"/>
    </row>
    <row r="4441" spans="3:3" x14ac:dyDescent="0.2">
      <c r="C4441" s="41"/>
    </row>
    <row r="4442" spans="3:3" x14ac:dyDescent="0.2">
      <c r="C4442" s="41"/>
    </row>
    <row r="4443" spans="3:3" x14ac:dyDescent="0.2">
      <c r="C4443" s="41"/>
    </row>
    <row r="4444" spans="3:3" x14ac:dyDescent="0.2">
      <c r="C4444" s="41"/>
    </row>
    <row r="4445" spans="3:3" x14ac:dyDescent="0.2">
      <c r="C4445" s="41"/>
    </row>
    <row r="4446" spans="3:3" x14ac:dyDescent="0.2">
      <c r="C4446" s="41"/>
    </row>
    <row r="4447" spans="3:3" x14ac:dyDescent="0.2">
      <c r="C4447" s="41"/>
    </row>
    <row r="4448" spans="3:3" x14ac:dyDescent="0.2">
      <c r="C4448" s="41"/>
    </row>
    <row r="4449" spans="3:3" x14ac:dyDescent="0.2">
      <c r="C4449" s="41"/>
    </row>
    <row r="4450" spans="3:3" x14ac:dyDescent="0.2">
      <c r="C4450" s="41"/>
    </row>
    <row r="4451" spans="3:3" x14ac:dyDescent="0.2">
      <c r="C4451" s="41"/>
    </row>
    <row r="4452" spans="3:3" x14ac:dyDescent="0.2">
      <c r="C4452" s="41"/>
    </row>
    <row r="4453" spans="3:3" x14ac:dyDescent="0.2">
      <c r="C4453" s="41"/>
    </row>
    <row r="4454" spans="3:3" x14ac:dyDescent="0.2">
      <c r="C4454" s="41"/>
    </row>
    <row r="4455" spans="3:3" x14ac:dyDescent="0.2">
      <c r="C4455" s="41"/>
    </row>
    <row r="4456" spans="3:3" x14ac:dyDescent="0.2">
      <c r="C4456" s="41"/>
    </row>
    <row r="4457" spans="3:3" x14ac:dyDescent="0.2">
      <c r="C4457" s="41"/>
    </row>
    <row r="4458" spans="3:3" x14ac:dyDescent="0.2">
      <c r="C4458" s="41"/>
    </row>
    <row r="4459" spans="3:3" x14ac:dyDescent="0.2">
      <c r="C4459" s="41"/>
    </row>
    <row r="4460" spans="3:3" x14ac:dyDescent="0.2">
      <c r="C4460" s="41"/>
    </row>
    <row r="4461" spans="3:3" x14ac:dyDescent="0.2">
      <c r="C4461" s="41"/>
    </row>
    <row r="4462" spans="3:3" x14ac:dyDescent="0.2">
      <c r="C4462" s="41"/>
    </row>
    <row r="4463" spans="3:3" x14ac:dyDescent="0.2">
      <c r="C4463" s="41"/>
    </row>
    <row r="4464" spans="3:3" x14ac:dyDescent="0.2">
      <c r="C4464" s="41"/>
    </row>
    <row r="4465" spans="3:3" x14ac:dyDescent="0.2">
      <c r="C4465" s="41"/>
    </row>
    <row r="4466" spans="3:3" x14ac:dyDescent="0.2">
      <c r="C4466" s="41"/>
    </row>
    <row r="4467" spans="3:3" x14ac:dyDescent="0.2">
      <c r="C4467" s="41"/>
    </row>
    <row r="4468" spans="3:3" x14ac:dyDescent="0.2">
      <c r="C4468" s="41"/>
    </row>
    <row r="4469" spans="3:3" x14ac:dyDescent="0.2">
      <c r="C4469" s="41"/>
    </row>
    <row r="4470" spans="3:3" x14ac:dyDescent="0.2">
      <c r="C4470" s="41"/>
    </row>
    <row r="4471" spans="3:3" x14ac:dyDescent="0.2">
      <c r="C4471" s="41"/>
    </row>
    <row r="4472" spans="3:3" x14ac:dyDescent="0.2">
      <c r="C4472" s="41"/>
    </row>
    <row r="4473" spans="3:3" x14ac:dyDescent="0.2">
      <c r="C4473" s="41"/>
    </row>
    <row r="4474" spans="3:3" x14ac:dyDescent="0.2">
      <c r="C4474" s="41"/>
    </row>
    <row r="4475" spans="3:3" x14ac:dyDescent="0.2">
      <c r="C4475" s="41"/>
    </row>
    <row r="4476" spans="3:3" x14ac:dyDescent="0.2">
      <c r="C4476" s="41"/>
    </row>
    <row r="4477" spans="3:3" x14ac:dyDescent="0.2">
      <c r="C4477" s="41"/>
    </row>
    <row r="4478" spans="3:3" x14ac:dyDescent="0.2">
      <c r="C4478" s="41"/>
    </row>
    <row r="4479" spans="3:3" x14ac:dyDescent="0.2">
      <c r="C4479" s="41"/>
    </row>
    <row r="4480" spans="3:3" x14ac:dyDescent="0.2">
      <c r="C4480" s="41"/>
    </row>
    <row r="4481" spans="3:3" x14ac:dyDescent="0.2">
      <c r="C4481" s="41"/>
    </row>
    <row r="4482" spans="3:3" x14ac:dyDescent="0.2">
      <c r="C4482" s="41"/>
    </row>
    <row r="4483" spans="3:3" x14ac:dyDescent="0.2">
      <c r="C4483" s="41"/>
    </row>
    <row r="4484" spans="3:3" x14ac:dyDescent="0.2">
      <c r="C4484" s="41"/>
    </row>
    <row r="4485" spans="3:3" x14ac:dyDescent="0.2">
      <c r="C4485" s="41"/>
    </row>
    <row r="4486" spans="3:3" x14ac:dyDescent="0.2">
      <c r="C4486" s="41"/>
    </row>
    <row r="4487" spans="3:3" x14ac:dyDescent="0.2">
      <c r="C4487" s="41"/>
    </row>
    <row r="4488" spans="3:3" x14ac:dyDescent="0.2">
      <c r="C4488" s="41"/>
    </row>
    <row r="4489" spans="3:3" x14ac:dyDescent="0.2">
      <c r="C4489" s="41"/>
    </row>
    <row r="4490" spans="3:3" x14ac:dyDescent="0.2">
      <c r="C4490" s="41"/>
    </row>
    <row r="4491" spans="3:3" x14ac:dyDescent="0.2">
      <c r="C4491" s="41"/>
    </row>
    <row r="4492" spans="3:3" x14ac:dyDescent="0.2">
      <c r="C4492" s="41"/>
    </row>
    <row r="4493" spans="3:3" x14ac:dyDescent="0.2">
      <c r="C4493" s="41"/>
    </row>
    <row r="4494" spans="3:3" x14ac:dyDescent="0.2">
      <c r="C4494" s="41"/>
    </row>
    <row r="4495" spans="3:3" x14ac:dyDescent="0.2">
      <c r="C4495" s="41"/>
    </row>
    <row r="4496" spans="3:3" x14ac:dyDescent="0.2">
      <c r="C4496" s="41"/>
    </row>
    <row r="4497" spans="3:3" x14ac:dyDescent="0.2">
      <c r="C4497" s="41"/>
    </row>
    <row r="4498" spans="3:3" x14ac:dyDescent="0.2">
      <c r="C4498" s="41"/>
    </row>
    <row r="4499" spans="3:3" x14ac:dyDescent="0.2">
      <c r="C4499" s="41"/>
    </row>
    <row r="4500" spans="3:3" x14ac:dyDescent="0.2">
      <c r="C4500" s="41"/>
    </row>
    <row r="4501" spans="3:3" x14ac:dyDescent="0.2">
      <c r="C4501" s="41"/>
    </row>
    <row r="4502" spans="3:3" x14ac:dyDescent="0.2">
      <c r="C4502" s="41"/>
    </row>
    <row r="4503" spans="3:3" x14ac:dyDescent="0.2">
      <c r="C4503" s="41"/>
    </row>
    <row r="4504" spans="3:3" x14ac:dyDescent="0.2">
      <c r="C4504" s="41"/>
    </row>
    <row r="4505" spans="3:3" x14ac:dyDescent="0.2">
      <c r="C4505" s="41"/>
    </row>
    <row r="4506" spans="3:3" x14ac:dyDescent="0.2">
      <c r="C4506" s="41"/>
    </row>
    <row r="4507" spans="3:3" x14ac:dyDescent="0.2">
      <c r="C4507" s="41"/>
    </row>
    <row r="4508" spans="3:3" x14ac:dyDescent="0.2">
      <c r="C4508" s="41"/>
    </row>
    <row r="4509" spans="3:3" x14ac:dyDescent="0.2">
      <c r="C4509" s="41"/>
    </row>
    <row r="4510" spans="3:3" x14ac:dyDescent="0.2">
      <c r="C4510" s="41"/>
    </row>
    <row r="4511" spans="3:3" x14ac:dyDescent="0.2">
      <c r="C4511" s="41"/>
    </row>
    <row r="4512" spans="3:3" x14ac:dyDescent="0.2">
      <c r="C4512" s="41"/>
    </row>
    <row r="4513" spans="3:3" x14ac:dyDescent="0.2">
      <c r="C4513" s="41"/>
    </row>
    <row r="4514" spans="3:3" x14ac:dyDescent="0.2">
      <c r="C4514" s="41"/>
    </row>
    <row r="4515" spans="3:3" x14ac:dyDescent="0.2">
      <c r="C4515" s="41"/>
    </row>
    <row r="4516" spans="3:3" x14ac:dyDescent="0.2">
      <c r="C4516" s="41"/>
    </row>
    <row r="4517" spans="3:3" x14ac:dyDescent="0.2">
      <c r="C4517" s="41"/>
    </row>
    <row r="4518" spans="3:3" x14ac:dyDescent="0.2">
      <c r="C4518" s="41"/>
    </row>
    <row r="4519" spans="3:3" x14ac:dyDescent="0.2">
      <c r="C4519" s="41"/>
    </row>
    <row r="4520" spans="3:3" x14ac:dyDescent="0.2">
      <c r="C4520" s="41"/>
    </row>
    <row r="4521" spans="3:3" x14ac:dyDescent="0.2">
      <c r="C4521" s="41"/>
    </row>
    <row r="4522" spans="3:3" x14ac:dyDescent="0.2">
      <c r="C4522" s="41"/>
    </row>
    <row r="4523" spans="3:3" x14ac:dyDescent="0.2">
      <c r="C4523" s="41"/>
    </row>
    <row r="4524" spans="3:3" x14ac:dyDescent="0.2">
      <c r="C4524" s="41"/>
    </row>
    <row r="4525" spans="3:3" x14ac:dyDescent="0.2">
      <c r="C4525" s="41"/>
    </row>
    <row r="4526" spans="3:3" x14ac:dyDescent="0.2">
      <c r="C4526" s="41"/>
    </row>
    <row r="4527" spans="3:3" x14ac:dyDescent="0.2">
      <c r="C4527" s="41"/>
    </row>
    <row r="4528" spans="3:3" x14ac:dyDescent="0.2">
      <c r="C4528" s="41"/>
    </row>
    <row r="4529" spans="3:3" x14ac:dyDescent="0.2">
      <c r="C4529" s="41"/>
    </row>
    <row r="4530" spans="3:3" x14ac:dyDescent="0.2">
      <c r="C4530" s="41"/>
    </row>
    <row r="4531" spans="3:3" x14ac:dyDescent="0.2">
      <c r="C4531" s="41"/>
    </row>
    <row r="4532" spans="3:3" x14ac:dyDescent="0.2">
      <c r="C4532" s="41"/>
    </row>
    <row r="4533" spans="3:3" x14ac:dyDescent="0.2">
      <c r="C4533" s="41"/>
    </row>
    <row r="4534" spans="3:3" x14ac:dyDescent="0.2">
      <c r="C4534" s="41"/>
    </row>
    <row r="4535" spans="3:3" x14ac:dyDescent="0.2">
      <c r="C4535" s="41"/>
    </row>
    <row r="4536" spans="3:3" x14ac:dyDescent="0.2">
      <c r="C4536" s="41"/>
    </row>
    <row r="4537" spans="3:3" x14ac:dyDescent="0.2">
      <c r="C4537" s="41"/>
    </row>
    <row r="4538" spans="3:3" x14ac:dyDescent="0.2">
      <c r="C4538" s="41"/>
    </row>
    <row r="4539" spans="3:3" x14ac:dyDescent="0.2">
      <c r="C4539" s="41"/>
    </row>
    <row r="4540" spans="3:3" x14ac:dyDescent="0.2">
      <c r="C4540" s="41"/>
    </row>
    <row r="4541" spans="3:3" x14ac:dyDescent="0.2">
      <c r="C4541" s="41"/>
    </row>
    <row r="4542" spans="3:3" x14ac:dyDescent="0.2">
      <c r="C4542" s="41"/>
    </row>
    <row r="4543" spans="3:3" x14ac:dyDescent="0.2">
      <c r="C4543" s="41"/>
    </row>
    <row r="4544" spans="3:3" x14ac:dyDescent="0.2">
      <c r="C4544" s="41"/>
    </row>
    <row r="4545" spans="3:3" x14ac:dyDescent="0.2">
      <c r="C4545" s="41"/>
    </row>
    <row r="4546" spans="3:3" x14ac:dyDescent="0.2">
      <c r="C4546" s="41"/>
    </row>
    <row r="4547" spans="3:3" x14ac:dyDescent="0.2">
      <c r="C4547" s="41"/>
    </row>
    <row r="4548" spans="3:3" x14ac:dyDescent="0.2">
      <c r="C4548" s="41"/>
    </row>
    <row r="4549" spans="3:3" x14ac:dyDescent="0.2">
      <c r="C4549" s="41"/>
    </row>
    <row r="4550" spans="3:3" x14ac:dyDescent="0.2">
      <c r="C4550" s="41"/>
    </row>
    <row r="4551" spans="3:3" x14ac:dyDescent="0.2">
      <c r="C4551" s="41"/>
    </row>
    <row r="4552" spans="3:3" x14ac:dyDescent="0.2">
      <c r="C4552" s="41"/>
    </row>
    <row r="4553" spans="3:3" x14ac:dyDescent="0.2">
      <c r="C4553" s="41"/>
    </row>
    <row r="4554" spans="3:3" x14ac:dyDescent="0.2">
      <c r="C4554" s="41"/>
    </row>
    <row r="4555" spans="3:3" x14ac:dyDescent="0.2">
      <c r="C4555" s="41"/>
    </row>
    <row r="4556" spans="3:3" x14ac:dyDescent="0.2">
      <c r="C4556" s="41"/>
    </row>
    <row r="4557" spans="3:3" x14ac:dyDescent="0.2">
      <c r="C4557" s="41"/>
    </row>
    <row r="4558" spans="3:3" x14ac:dyDescent="0.2">
      <c r="C4558" s="41"/>
    </row>
    <row r="4559" spans="3:3" x14ac:dyDescent="0.2">
      <c r="C4559" s="41"/>
    </row>
    <row r="4560" spans="3:3" x14ac:dyDescent="0.2">
      <c r="C4560" s="41"/>
    </row>
    <row r="4561" spans="3:3" x14ac:dyDescent="0.2">
      <c r="C4561" s="41"/>
    </row>
    <row r="4562" spans="3:3" x14ac:dyDescent="0.2">
      <c r="C4562" s="41"/>
    </row>
    <row r="4563" spans="3:3" x14ac:dyDescent="0.2">
      <c r="C4563" s="41"/>
    </row>
    <row r="4564" spans="3:3" x14ac:dyDescent="0.2">
      <c r="C4564" s="41"/>
    </row>
    <row r="4565" spans="3:3" x14ac:dyDescent="0.2">
      <c r="C4565" s="41"/>
    </row>
    <row r="4566" spans="3:3" x14ac:dyDescent="0.2">
      <c r="C4566" s="41"/>
    </row>
    <row r="4567" spans="3:3" x14ac:dyDescent="0.2">
      <c r="C4567" s="41"/>
    </row>
    <row r="4568" spans="3:3" x14ac:dyDescent="0.2">
      <c r="C4568" s="41"/>
    </row>
    <row r="4569" spans="3:3" x14ac:dyDescent="0.2">
      <c r="C4569" s="41"/>
    </row>
    <row r="4570" spans="3:3" x14ac:dyDescent="0.2">
      <c r="C4570" s="41"/>
    </row>
    <row r="4571" spans="3:3" x14ac:dyDescent="0.2">
      <c r="C4571" s="41"/>
    </row>
    <row r="4572" spans="3:3" x14ac:dyDescent="0.2">
      <c r="C4572" s="41"/>
    </row>
    <row r="4573" spans="3:3" x14ac:dyDescent="0.2">
      <c r="C4573" s="41"/>
    </row>
    <row r="4574" spans="3:3" x14ac:dyDescent="0.2">
      <c r="C4574" s="41"/>
    </row>
    <row r="4575" spans="3:3" x14ac:dyDescent="0.2">
      <c r="C4575" s="41"/>
    </row>
    <row r="4576" spans="3:3" x14ac:dyDescent="0.2">
      <c r="C4576" s="41"/>
    </row>
    <row r="4577" spans="3:3" x14ac:dyDescent="0.2">
      <c r="C4577" s="41"/>
    </row>
    <row r="4578" spans="3:3" x14ac:dyDescent="0.2">
      <c r="C4578" s="41"/>
    </row>
    <row r="4579" spans="3:3" x14ac:dyDescent="0.2">
      <c r="C4579" s="41"/>
    </row>
    <row r="4580" spans="3:3" x14ac:dyDescent="0.2">
      <c r="C4580" s="41"/>
    </row>
    <row r="4581" spans="3:3" x14ac:dyDescent="0.2">
      <c r="C4581" s="41"/>
    </row>
    <row r="4582" spans="3:3" x14ac:dyDescent="0.2">
      <c r="C4582" s="41"/>
    </row>
    <row r="4583" spans="3:3" x14ac:dyDescent="0.2">
      <c r="C4583" s="41"/>
    </row>
    <row r="4584" spans="3:3" x14ac:dyDescent="0.2">
      <c r="C4584" s="41"/>
    </row>
    <row r="4585" spans="3:3" x14ac:dyDescent="0.2">
      <c r="C4585" s="41"/>
    </row>
    <row r="4586" spans="3:3" x14ac:dyDescent="0.2">
      <c r="C4586" s="41"/>
    </row>
    <row r="4587" spans="3:3" x14ac:dyDescent="0.2">
      <c r="C4587" s="41"/>
    </row>
    <row r="4588" spans="3:3" x14ac:dyDescent="0.2">
      <c r="C4588" s="41"/>
    </row>
    <row r="4589" spans="3:3" x14ac:dyDescent="0.2">
      <c r="C4589" s="41"/>
    </row>
    <row r="4590" spans="3:3" x14ac:dyDescent="0.2">
      <c r="C4590" s="41"/>
    </row>
    <row r="4591" spans="3:3" x14ac:dyDescent="0.2">
      <c r="C4591" s="41"/>
    </row>
    <row r="4592" spans="3:3" x14ac:dyDescent="0.2">
      <c r="C4592" s="41"/>
    </row>
    <row r="4593" spans="3:3" x14ac:dyDescent="0.2">
      <c r="C4593" s="41"/>
    </row>
    <row r="4594" spans="3:3" x14ac:dyDescent="0.2">
      <c r="C4594" s="41"/>
    </row>
    <row r="4595" spans="3:3" x14ac:dyDescent="0.2">
      <c r="C4595" s="41"/>
    </row>
    <row r="4596" spans="3:3" x14ac:dyDescent="0.2">
      <c r="C4596" s="41"/>
    </row>
    <row r="4597" spans="3:3" x14ac:dyDescent="0.2">
      <c r="C4597" s="41"/>
    </row>
    <row r="4598" spans="3:3" x14ac:dyDescent="0.2">
      <c r="C4598" s="41"/>
    </row>
    <row r="4599" spans="3:3" x14ac:dyDescent="0.2">
      <c r="C4599" s="41"/>
    </row>
    <row r="4600" spans="3:3" x14ac:dyDescent="0.2">
      <c r="C4600" s="41"/>
    </row>
    <row r="4601" spans="3:3" x14ac:dyDescent="0.2">
      <c r="C4601" s="41"/>
    </row>
    <row r="4602" spans="3:3" x14ac:dyDescent="0.2">
      <c r="C4602" s="41"/>
    </row>
    <row r="4603" spans="3:3" x14ac:dyDescent="0.2">
      <c r="C4603" s="41"/>
    </row>
    <row r="4604" spans="3:3" x14ac:dyDescent="0.2">
      <c r="C4604" s="41"/>
    </row>
    <row r="4605" spans="3:3" x14ac:dyDescent="0.2">
      <c r="C4605" s="41"/>
    </row>
    <row r="4606" spans="3:3" x14ac:dyDescent="0.2">
      <c r="C4606" s="41"/>
    </row>
    <row r="4607" spans="3:3" x14ac:dyDescent="0.2">
      <c r="C4607" s="41"/>
    </row>
    <row r="4608" spans="3:3" x14ac:dyDescent="0.2">
      <c r="C4608" s="41"/>
    </row>
    <row r="4609" spans="3:3" x14ac:dyDescent="0.2">
      <c r="C4609" s="41"/>
    </row>
    <row r="4610" spans="3:3" x14ac:dyDescent="0.2">
      <c r="C4610" s="41"/>
    </row>
    <row r="4611" spans="3:3" x14ac:dyDescent="0.2">
      <c r="C4611" s="41"/>
    </row>
    <row r="4612" spans="3:3" x14ac:dyDescent="0.2">
      <c r="C4612" s="41"/>
    </row>
    <row r="4613" spans="3:3" x14ac:dyDescent="0.2">
      <c r="C4613" s="41"/>
    </row>
    <row r="4614" spans="3:3" x14ac:dyDescent="0.2">
      <c r="C4614" s="41"/>
    </row>
    <row r="4615" spans="3:3" x14ac:dyDescent="0.2">
      <c r="C4615" s="41"/>
    </row>
    <row r="4616" spans="3:3" x14ac:dyDescent="0.2">
      <c r="C4616" s="41"/>
    </row>
    <row r="4617" spans="3:3" x14ac:dyDescent="0.2">
      <c r="C4617" s="41"/>
    </row>
    <row r="4618" spans="3:3" x14ac:dyDescent="0.2">
      <c r="C4618" s="41"/>
    </row>
    <row r="4619" spans="3:3" x14ac:dyDescent="0.2">
      <c r="C4619" s="41"/>
    </row>
    <row r="4620" spans="3:3" x14ac:dyDescent="0.2">
      <c r="C4620" s="41"/>
    </row>
    <row r="4621" spans="3:3" x14ac:dyDescent="0.2">
      <c r="C4621" s="41"/>
    </row>
    <row r="4622" spans="3:3" x14ac:dyDescent="0.2">
      <c r="C4622" s="41"/>
    </row>
    <row r="4623" spans="3:3" x14ac:dyDescent="0.2">
      <c r="C4623" s="41"/>
    </row>
    <row r="4624" spans="3:3" x14ac:dyDescent="0.2">
      <c r="C4624" s="41"/>
    </row>
    <row r="4625" spans="3:3" x14ac:dyDescent="0.2">
      <c r="C4625" s="41"/>
    </row>
    <row r="4626" spans="3:3" x14ac:dyDescent="0.2">
      <c r="C4626" s="41"/>
    </row>
    <row r="4627" spans="3:3" x14ac:dyDescent="0.2">
      <c r="C4627" s="41"/>
    </row>
    <row r="4628" spans="3:3" x14ac:dyDescent="0.2">
      <c r="C4628" s="41"/>
    </row>
    <row r="4629" spans="3:3" x14ac:dyDescent="0.2">
      <c r="C4629" s="41"/>
    </row>
    <row r="4630" spans="3:3" x14ac:dyDescent="0.2">
      <c r="C4630" s="41"/>
    </row>
    <row r="4631" spans="3:3" x14ac:dyDescent="0.2">
      <c r="C4631" s="41"/>
    </row>
    <row r="4632" spans="3:3" x14ac:dyDescent="0.2">
      <c r="C4632" s="41"/>
    </row>
    <row r="4633" spans="3:3" x14ac:dyDescent="0.2">
      <c r="C4633" s="41"/>
    </row>
    <row r="4634" spans="3:3" x14ac:dyDescent="0.2">
      <c r="C4634" s="41"/>
    </row>
    <row r="4635" spans="3:3" x14ac:dyDescent="0.2">
      <c r="C4635" s="41"/>
    </row>
    <row r="4636" spans="3:3" x14ac:dyDescent="0.2">
      <c r="C4636" s="41"/>
    </row>
    <row r="4637" spans="3:3" x14ac:dyDescent="0.2">
      <c r="C4637" s="41"/>
    </row>
    <row r="4638" spans="3:3" x14ac:dyDescent="0.2">
      <c r="C4638" s="41"/>
    </row>
    <row r="4639" spans="3:3" x14ac:dyDescent="0.2">
      <c r="C4639" s="41"/>
    </row>
    <row r="4640" spans="3:3" x14ac:dyDescent="0.2">
      <c r="C4640" s="41"/>
    </row>
    <row r="4641" spans="3:3" x14ac:dyDescent="0.2">
      <c r="C4641" s="41"/>
    </row>
    <row r="4642" spans="3:3" x14ac:dyDescent="0.2">
      <c r="C4642" s="41"/>
    </row>
    <row r="4643" spans="3:3" x14ac:dyDescent="0.2">
      <c r="C4643" s="41"/>
    </row>
    <row r="4644" spans="3:3" x14ac:dyDescent="0.2">
      <c r="C4644" s="41"/>
    </row>
    <row r="4645" spans="3:3" x14ac:dyDescent="0.2">
      <c r="C4645" s="41"/>
    </row>
    <row r="4646" spans="3:3" x14ac:dyDescent="0.2">
      <c r="C4646" s="41"/>
    </row>
    <row r="4647" spans="3:3" x14ac:dyDescent="0.2">
      <c r="C4647" s="41"/>
    </row>
    <row r="4648" spans="3:3" x14ac:dyDescent="0.2">
      <c r="C4648" s="41"/>
    </row>
    <row r="4649" spans="3:3" x14ac:dyDescent="0.2">
      <c r="C4649" s="41"/>
    </row>
    <row r="4650" spans="3:3" x14ac:dyDescent="0.2">
      <c r="C4650" s="41"/>
    </row>
    <row r="4651" spans="3:3" x14ac:dyDescent="0.2">
      <c r="C4651" s="41"/>
    </row>
    <row r="4652" spans="3:3" x14ac:dyDescent="0.2">
      <c r="C4652" s="41"/>
    </row>
    <row r="4653" spans="3:3" x14ac:dyDescent="0.2">
      <c r="C4653" s="41"/>
    </row>
    <row r="4654" spans="3:3" x14ac:dyDescent="0.2">
      <c r="C4654" s="41"/>
    </row>
    <row r="4655" spans="3:3" x14ac:dyDescent="0.2">
      <c r="C4655" s="41"/>
    </row>
    <row r="4656" spans="3:3" x14ac:dyDescent="0.2">
      <c r="C4656" s="41"/>
    </row>
    <row r="4657" spans="3:3" x14ac:dyDescent="0.2">
      <c r="C4657" s="41"/>
    </row>
    <row r="4658" spans="3:3" x14ac:dyDescent="0.2">
      <c r="C4658" s="41"/>
    </row>
    <row r="4659" spans="3:3" x14ac:dyDescent="0.2">
      <c r="C4659" s="41"/>
    </row>
    <row r="4660" spans="3:3" x14ac:dyDescent="0.2">
      <c r="C4660" s="41"/>
    </row>
    <row r="4661" spans="3:3" x14ac:dyDescent="0.2">
      <c r="C4661" s="41"/>
    </row>
    <row r="4662" spans="3:3" x14ac:dyDescent="0.2">
      <c r="C4662" s="41"/>
    </row>
    <row r="4663" spans="3:3" x14ac:dyDescent="0.2">
      <c r="C4663" s="41"/>
    </row>
    <row r="4664" spans="3:3" x14ac:dyDescent="0.2">
      <c r="C4664" s="41"/>
    </row>
    <row r="4665" spans="3:3" x14ac:dyDescent="0.2">
      <c r="C4665" s="41"/>
    </row>
    <row r="4666" spans="3:3" x14ac:dyDescent="0.2">
      <c r="C4666" s="41"/>
    </row>
    <row r="4667" spans="3:3" x14ac:dyDescent="0.2">
      <c r="C4667" s="41"/>
    </row>
    <row r="4668" spans="3:3" x14ac:dyDescent="0.2">
      <c r="C4668" s="41"/>
    </row>
    <row r="4669" spans="3:3" x14ac:dyDescent="0.2">
      <c r="C4669" s="41"/>
    </row>
    <row r="4670" spans="3:3" x14ac:dyDescent="0.2">
      <c r="C4670" s="41"/>
    </row>
    <row r="4671" spans="3:3" x14ac:dyDescent="0.2">
      <c r="C4671" s="41"/>
    </row>
    <row r="4672" spans="3:3" x14ac:dyDescent="0.2">
      <c r="C4672" s="41"/>
    </row>
    <row r="4673" spans="3:3" x14ac:dyDescent="0.2">
      <c r="C4673" s="41"/>
    </row>
    <row r="4674" spans="3:3" x14ac:dyDescent="0.2">
      <c r="C4674" s="41"/>
    </row>
    <row r="4675" spans="3:3" x14ac:dyDescent="0.2">
      <c r="C4675" s="41"/>
    </row>
    <row r="4676" spans="3:3" x14ac:dyDescent="0.2">
      <c r="C4676" s="41"/>
    </row>
    <row r="4677" spans="3:3" x14ac:dyDescent="0.2">
      <c r="C4677" s="41"/>
    </row>
    <row r="4678" spans="3:3" x14ac:dyDescent="0.2">
      <c r="C4678" s="41"/>
    </row>
    <row r="4679" spans="3:3" x14ac:dyDescent="0.2">
      <c r="C4679" s="41"/>
    </row>
    <row r="4680" spans="3:3" x14ac:dyDescent="0.2">
      <c r="C4680" s="41"/>
    </row>
    <row r="4681" spans="3:3" x14ac:dyDescent="0.2">
      <c r="C4681" s="41"/>
    </row>
    <row r="4682" spans="3:3" x14ac:dyDescent="0.2">
      <c r="C4682" s="41"/>
    </row>
    <row r="4683" spans="3:3" x14ac:dyDescent="0.2">
      <c r="C4683" s="41"/>
    </row>
    <row r="4684" spans="3:3" x14ac:dyDescent="0.2">
      <c r="C4684" s="41"/>
    </row>
    <row r="4685" spans="3:3" x14ac:dyDescent="0.2">
      <c r="C4685" s="41"/>
    </row>
    <row r="4686" spans="3:3" x14ac:dyDescent="0.2">
      <c r="C4686" s="41"/>
    </row>
    <row r="4687" spans="3:3" x14ac:dyDescent="0.2">
      <c r="C4687" s="41"/>
    </row>
    <row r="4688" spans="3:3" x14ac:dyDescent="0.2">
      <c r="C4688" s="41"/>
    </row>
    <row r="4689" spans="3:3" x14ac:dyDescent="0.2">
      <c r="C4689" s="41"/>
    </row>
    <row r="4690" spans="3:3" x14ac:dyDescent="0.2">
      <c r="C4690" s="41"/>
    </row>
    <row r="4691" spans="3:3" x14ac:dyDescent="0.2">
      <c r="C4691" s="41"/>
    </row>
    <row r="4692" spans="3:3" x14ac:dyDescent="0.2">
      <c r="C4692" s="41"/>
    </row>
    <row r="4693" spans="3:3" x14ac:dyDescent="0.2">
      <c r="C4693" s="41"/>
    </row>
    <row r="4694" spans="3:3" x14ac:dyDescent="0.2">
      <c r="C4694" s="41"/>
    </row>
    <row r="4695" spans="3:3" x14ac:dyDescent="0.2">
      <c r="C4695" s="41"/>
    </row>
    <row r="4696" spans="3:3" x14ac:dyDescent="0.2">
      <c r="C4696" s="41"/>
    </row>
    <row r="4697" spans="3:3" x14ac:dyDescent="0.2">
      <c r="C4697" s="41"/>
    </row>
    <row r="4698" spans="3:3" x14ac:dyDescent="0.2">
      <c r="C4698" s="41"/>
    </row>
    <row r="4699" spans="3:3" x14ac:dyDescent="0.2">
      <c r="C4699" s="41"/>
    </row>
    <row r="4700" spans="3:3" x14ac:dyDescent="0.2">
      <c r="C4700" s="41"/>
    </row>
    <row r="4701" spans="3:3" x14ac:dyDescent="0.2">
      <c r="C4701" s="41"/>
    </row>
    <row r="4702" spans="3:3" x14ac:dyDescent="0.2">
      <c r="C4702" s="41"/>
    </row>
    <row r="4703" spans="3:3" x14ac:dyDescent="0.2">
      <c r="C4703" s="41"/>
    </row>
    <row r="4704" spans="3:3" x14ac:dyDescent="0.2">
      <c r="C4704" s="41"/>
    </row>
    <row r="4705" spans="3:3" x14ac:dyDescent="0.2">
      <c r="C4705" s="41"/>
    </row>
    <row r="4706" spans="3:3" x14ac:dyDescent="0.2">
      <c r="C4706" s="41"/>
    </row>
    <row r="4707" spans="3:3" x14ac:dyDescent="0.2">
      <c r="C4707" s="41"/>
    </row>
    <row r="4708" spans="3:3" x14ac:dyDescent="0.2">
      <c r="C4708" s="41"/>
    </row>
    <row r="4709" spans="3:3" x14ac:dyDescent="0.2">
      <c r="C4709" s="41"/>
    </row>
    <row r="4710" spans="3:3" x14ac:dyDescent="0.2">
      <c r="C4710" s="41"/>
    </row>
    <row r="4711" spans="3:3" x14ac:dyDescent="0.2">
      <c r="C4711" s="41"/>
    </row>
    <row r="4712" spans="3:3" x14ac:dyDescent="0.2">
      <c r="C4712" s="41"/>
    </row>
    <row r="4713" spans="3:3" x14ac:dyDescent="0.2">
      <c r="C4713" s="41"/>
    </row>
    <row r="4714" spans="3:3" x14ac:dyDescent="0.2">
      <c r="C4714" s="41"/>
    </row>
    <row r="4715" spans="3:3" x14ac:dyDescent="0.2">
      <c r="C4715" s="41"/>
    </row>
    <row r="4716" spans="3:3" x14ac:dyDescent="0.2">
      <c r="C4716" s="41"/>
    </row>
    <row r="4717" spans="3:3" x14ac:dyDescent="0.2">
      <c r="C4717" s="41"/>
    </row>
    <row r="4718" spans="3:3" x14ac:dyDescent="0.2">
      <c r="C4718" s="41"/>
    </row>
    <row r="4719" spans="3:3" x14ac:dyDescent="0.2">
      <c r="C4719" s="41"/>
    </row>
    <row r="4720" spans="3:3" x14ac:dyDescent="0.2">
      <c r="C4720" s="41"/>
    </row>
    <row r="4721" spans="3:3" x14ac:dyDescent="0.2">
      <c r="C4721" s="41"/>
    </row>
    <row r="4722" spans="3:3" x14ac:dyDescent="0.2">
      <c r="C4722" s="41"/>
    </row>
    <row r="4723" spans="3:3" x14ac:dyDescent="0.2">
      <c r="C4723" s="41"/>
    </row>
    <row r="4724" spans="3:3" x14ac:dyDescent="0.2">
      <c r="C4724" s="41"/>
    </row>
    <row r="4725" spans="3:3" x14ac:dyDescent="0.2">
      <c r="C4725" s="41"/>
    </row>
    <row r="4726" spans="3:3" x14ac:dyDescent="0.2">
      <c r="C4726" s="41"/>
    </row>
    <row r="4727" spans="3:3" x14ac:dyDescent="0.2">
      <c r="C4727" s="41"/>
    </row>
    <row r="4728" spans="3:3" x14ac:dyDescent="0.2">
      <c r="C4728" s="41"/>
    </row>
    <row r="4729" spans="3:3" x14ac:dyDescent="0.2">
      <c r="C4729" s="41"/>
    </row>
    <row r="4730" spans="3:3" x14ac:dyDescent="0.2">
      <c r="C4730" s="41"/>
    </row>
    <row r="4731" spans="3:3" x14ac:dyDescent="0.2">
      <c r="C4731" s="41"/>
    </row>
    <row r="4732" spans="3:3" x14ac:dyDescent="0.2">
      <c r="C4732" s="41"/>
    </row>
    <row r="4733" spans="3:3" x14ac:dyDescent="0.2">
      <c r="C4733" s="41"/>
    </row>
    <row r="4734" spans="3:3" x14ac:dyDescent="0.2">
      <c r="C4734" s="41"/>
    </row>
    <row r="4735" spans="3:3" x14ac:dyDescent="0.2">
      <c r="C4735" s="41"/>
    </row>
    <row r="4736" spans="3:3" x14ac:dyDescent="0.2">
      <c r="C4736" s="41"/>
    </row>
    <row r="4737" spans="3:3" x14ac:dyDescent="0.2">
      <c r="C4737" s="41"/>
    </row>
    <row r="4738" spans="3:3" x14ac:dyDescent="0.2">
      <c r="C4738" s="41"/>
    </row>
    <row r="4739" spans="3:3" x14ac:dyDescent="0.2">
      <c r="C4739" s="41"/>
    </row>
    <row r="4740" spans="3:3" x14ac:dyDescent="0.2">
      <c r="C4740" s="41"/>
    </row>
    <row r="4741" spans="3:3" x14ac:dyDescent="0.2">
      <c r="C4741" s="41"/>
    </row>
    <row r="4742" spans="3:3" x14ac:dyDescent="0.2">
      <c r="C4742" s="41"/>
    </row>
    <row r="4743" spans="3:3" x14ac:dyDescent="0.2">
      <c r="C4743" s="41"/>
    </row>
    <row r="4744" spans="3:3" x14ac:dyDescent="0.2">
      <c r="C4744" s="41"/>
    </row>
    <row r="4745" spans="3:3" x14ac:dyDescent="0.2">
      <c r="C4745" s="41"/>
    </row>
    <row r="4746" spans="3:3" x14ac:dyDescent="0.2">
      <c r="C4746" s="41"/>
    </row>
    <row r="4747" spans="3:3" x14ac:dyDescent="0.2">
      <c r="C4747" s="41"/>
    </row>
    <row r="4748" spans="3:3" x14ac:dyDescent="0.2">
      <c r="C4748" s="41"/>
    </row>
    <row r="4749" spans="3:3" x14ac:dyDescent="0.2">
      <c r="C4749" s="41"/>
    </row>
    <row r="4750" spans="3:3" x14ac:dyDescent="0.2">
      <c r="C4750" s="41"/>
    </row>
    <row r="4751" spans="3:3" x14ac:dyDescent="0.2">
      <c r="C4751" s="41"/>
    </row>
    <row r="4752" spans="3:3" x14ac:dyDescent="0.2">
      <c r="C4752" s="41"/>
    </row>
    <row r="4753" spans="3:3" x14ac:dyDescent="0.2">
      <c r="C4753" s="41"/>
    </row>
    <row r="4754" spans="3:3" x14ac:dyDescent="0.2">
      <c r="C4754" s="41"/>
    </row>
    <row r="4755" spans="3:3" x14ac:dyDescent="0.2">
      <c r="C4755" s="41"/>
    </row>
    <row r="4756" spans="3:3" x14ac:dyDescent="0.2">
      <c r="C4756" s="41"/>
    </row>
    <row r="4757" spans="3:3" x14ac:dyDescent="0.2">
      <c r="C4757" s="41"/>
    </row>
    <row r="4758" spans="3:3" x14ac:dyDescent="0.2">
      <c r="C4758" s="41"/>
    </row>
    <row r="4759" spans="3:3" x14ac:dyDescent="0.2">
      <c r="C4759" s="41"/>
    </row>
    <row r="4760" spans="3:3" x14ac:dyDescent="0.2">
      <c r="C4760" s="41"/>
    </row>
    <row r="4761" spans="3:3" x14ac:dyDescent="0.2">
      <c r="C4761" s="41"/>
    </row>
    <row r="4762" spans="3:3" x14ac:dyDescent="0.2">
      <c r="C4762" s="41"/>
    </row>
    <row r="4763" spans="3:3" x14ac:dyDescent="0.2">
      <c r="C4763" s="41"/>
    </row>
    <row r="4764" spans="3:3" x14ac:dyDescent="0.2">
      <c r="C4764" s="41"/>
    </row>
    <row r="4765" spans="3:3" x14ac:dyDescent="0.2">
      <c r="C4765" s="41"/>
    </row>
    <row r="4766" spans="3:3" x14ac:dyDescent="0.2">
      <c r="C4766" s="41"/>
    </row>
    <row r="4767" spans="3:3" x14ac:dyDescent="0.2">
      <c r="C4767" s="41"/>
    </row>
    <row r="4768" spans="3:3" x14ac:dyDescent="0.2">
      <c r="C4768" s="41"/>
    </row>
    <row r="4769" spans="3:3" x14ac:dyDescent="0.2">
      <c r="C4769" s="41"/>
    </row>
    <row r="4770" spans="3:3" x14ac:dyDescent="0.2">
      <c r="C4770" s="41"/>
    </row>
    <row r="4771" spans="3:3" x14ac:dyDescent="0.2">
      <c r="C4771" s="41"/>
    </row>
    <row r="4772" spans="3:3" x14ac:dyDescent="0.2">
      <c r="C4772" s="41"/>
    </row>
    <row r="4773" spans="3:3" x14ac:dyDescent="0.2">
      <c r="C4773" s="41"/>
    </row>
    <row r="4774" spans="3:3" x14ac:dyDescent="0.2">
      <c r="C4774" s="41"/>
    </row>
    <row r="4775" spans="3:3" x14ac:dyDescent="0.2">
      <c r="C4775" s="41"/>
    </row>
    <row r="4776" spans="3:3" x14ac:dyDescent="0.2">
      <c r="C4776" s="41"/>
    </row>
    <row r="4777" spans="3:3" x14ac:dyDescent="0.2">
      <c r="C4777" s="41"/>
    </row>
    <row r="4778" spans="3:3" x14ac:dyDescent="0.2">
      <c r="C4778" s="41"/>
    </row>
    <row r="4779" spans="3:3" x14ac:dyDescent="0.2">
      <c r="C4779" s="41"/>
    </row>
    <row r="4780" spans="3:3" x14ac:dyDescent="0.2">
      <c r="C4780" s="41"/>
    </row>
    <row r="4781" spans="3:3" x14ac:dyDescent="0.2">
      <c r="C4781" s="41"/>
    </row>
    <row r="4782" spans="3:3" x14ac:dyDescent="0.2">
      <c r="C4782" s="41"/>
    </row>
    <row r="4783" spans="3:3" x14ac:dyDescent="0.2">
      <c r="C4783" s="41"/>
    </row>
    <row r="4784" spans="3:3" x14ac:dyDescent="0.2">
      <c r="C4784" s="41"/>
    </row>
    <row r="4785" spans="3:3" x14ac:dyDescent="0.2">
      <c r="C4785" s="41"/>
    </row>
    <row r="4786" spans="3:3" x14ac:dyDescent="0.2">
      <c r="C4786" s="41"/>
    </row>
    <row r="4787" spans="3:3" x14ac:dyDescent="0.2">
      <c r="C4787" s="41"/>
    </row>
    <row r="4788" spans="3:3" x14ac:dyDescent="0.2">
      <c r="C4788" s="41"/>
    </row>
    <row r="4789" spans="3:3" x14ac:dyDescent="0.2">
      <c r="C4789" s="41"/>
    </row>
    <row r="4790" spans="3:3" x14ac:dyDescent="0.2">
      <c r="C4790" s="41"/>
    </row>
    <row r="4791" spans="3:3" x14ac:dyDescent="0.2">
      <c r="C4791" s="41"/>
    </row>
    <row r="4792" spans="3:3" x14ac:dyDescent="0.2">
      <c r="C4792" s="41"/>
    </row>
    <row r="4793" spans="3:3" x14ac:dyDescent="0.2">
      <c r="C4793" s="41"/>
    </row>
    <row r="4794" spans="3:3" x14ac:dyDescent="0.2">
      <c r="C4794" s="41"/>
    </row>
    <row r="4795" spans="3:3" x14ac:dyDescent="0.2">
      <c r="C4795" s="41"/>
    </row>
    <row r="4796" spans="3:3" x14ac:dyDescent="0.2">
      <c r="C4796" s="41"/>
    </row>
    <row r="4797" spans="3:3" x14ac:dyDescent="0.2">
      <c r="C4797" s="41"/>
    </row>
    <row r="4798" spans="3:3" x14ac:dyDescent="0.2">
      <c r="C4798" s="41"/>
    </row>
    <row r="4799" spans="3:3" x14ac:dyDescent="0.2">
      <c r="C4799" s="41"/>
    </row>
    <row r="4800" spans="3:3" x14ac:dyDescent="0.2">
      <c r="C4800" s="41"/>
    </row>
    <row r="4801" spans="3:3" x14ac:dyDescent="0.2">
      <c r="C4801" s="41"/>
    </row>
    <row r="4802" spans="3:3" x14ac:dyDescent="0.2">
      <c r="C4802" s="41"/>
    </row>
    <row r="4803" spans="3:3" x14ac:dyDescent="0.2">
      <c r="C4803" s="41"/>
    </row>
    <row r="4804" spans="3:3" x14ac:dyDescent="0.2">
      <c r="C4804" s="41"/>
    </row>
    <row r="4805" spans="3:3" x14ac:dyDescent="0.2">
      <c r="C4805" s="41"/>
    </row>
    <row r="4806" spans="3:3" x14ac:dyDescent="0.2">
      <c r="C4806" s="41"/>
    </row>
    <row r="4807" spans="3:3" x14ac:dyDescent="0.2">
      <c r="C4807" s="41"/>
    </row>
    <row r="4808" spans="3:3" x14ac:dyDescent="0.2">
      <c r="C4808" s="41"/>
    </row>
    <row r="4809" spans="3:3" x14ac:dyDescent="0.2">
      <c r="C4809" s="41"/>
    </row>
    <row r="4810" spans="3:3" x14ac:dyDescent="0.2">
      <c r="C4810" s="41"/>
    </row>
    <row r="4811" spans="3:3" x14ac:dyDescent="0.2">
      <c r="C4811" s="41"/>
    </row>
    <row r="4812" spans="3:3" x14ac:dyDescent="0.2">
      <c r="C4812" s="41"/>
    </row>
    <row r="4813" spans="3:3" x14ac:dyDescent="0.2">
      <c r="C4813" s="41"/>
    </row>
    <row r="4814" spans="3:3" x14ac:dyDescent="0.2">
      <c r="C4814" s="41"/>
    </row>
    <row r="4815" spans="3:3" x14ac:dyDescent="0.2">
      <c r="C4815" s="41"/>
    </row>
    <row r="4816" spans="3:3" x14ac:dyDescent="0.2">
      <c r="C4816" s="41"/>
    </row>
    <row r="4817" spans="3:3" x14ac:dyDescent="0.2">
      <c r="C4817" s="41"/>
    </row>
    <row r="4818" spans="3:3" x14ac:dyDescent="0.2">
      <c r="C4818" s="41"/>
    </row>
    <row r="4819" spans="3:3" x14ac:dyDescent="0.2">
      <c r="C4819" s="41"/>
    </row>
    <row r="4820" spans="3:3" x14ac:dyDescent="0.2">
      <c r="C4820" s="41"/>
    </row>
    <row r="4821" spans="3:3" x14ac:dyDescent="0.2">
      <c r="C4821" s="41"/>
    </row>
    <row r="4822" spans="3:3" x14ac:dyDescent="0.2">
      <c r="C4822" s="41"/>
    </row>
    <row r="4823" spans="3:3" x14ac:dyDescent="0.2">
      <c r="C4823" s="41"/>
    </row>
    <row r="4824" spans="3:3" x14ac:dyDescent="0.2">
      <c r="C4824" s="41"/>
    </row>
    <row r="4825" spans="3:3" x14ac:dyDescent="0.2">
      <c r="C4825" s="41"/>
    </row>
    <row r="4826" spans="3:3" x14ac:dyDescent="0.2">
      <c r="C4826" s="41"/>
    </row>
    <row r="4827" spans="3:3" x14ac:dyDescent="0.2">
      <c r="C4827" s="41"/>
    </row>
    <row r="4828" spans="3:3" x14ac:dyDescent="0.2">
      <c r="C4828" s="41"/>
    </row>
    <row r="4829" spans="3:3" x14ac:dyDescent="0.2">
      <c r="C4829" s="41"/>
    </row>
    <row r="4830" spans="3:3" x14ac:dyDescent="0.2">
      <c r="C4830" s="41"/>
    </row>
    <row r="4831" spans="3:3" x14ac:dyDescent="0.2">
      <c r="C4831" s="41"/>
    </row>
    <row r="4832" spans="3:3" x14ac:dyDescent="0.2">
      <c r="C4832" s="41"/>
    </row>
    <row r="4833" spans="3:3" x14ac:dyDescent="0.2">
      <c r="C4833" s="41"/>
    </row>
    <row r="4834" spans="3:3" x14ac:dyDescent="0.2">
      <c r="C4834" s="41"/>
    </row>
    <row r="4835" spans="3:3" x14ac:dyDescent="0.2">
      <c r="C4835" s="41"/>
    </row>
    <row r="4836" spans="3:3" x14ac:dyDescent="0.2">
      <c r="C4836" s="41"/>
    </row>
    <row r="4837" spans="3:3" x14ac:dyDescent="0.2">
      <c r="C4837" s="41"/>
    </row>
    <row r="4838" spans="3:3" x14ac:dyDescent="0.2">
      <c r="C4838" s="41"/>
    </row>
    <row r="4839" spans="3:3" x14ac:dyDescent="0.2">
      <c r="C4839" s="41"/>
    </row>
    <row r="4840" spans="3:3" x14ac:dyDescent="0.2">
      <c r="C4840" s="41"/>
    </row>
    <row r="4841" spans="3:3" x14ac:dyDescent="0.2">
      <c r="C4841" s="41"/>
    </row>
    <row r="4842" spans="3:3" x14ac:dyDescent="0.2">
      <c r="C4842" s="41"/>
    </row>
    <row r="4843" spans="3:3" x14ac:dyDescent="0.2">
      <c r="C4843" s="41"/>
    </row>
    <row r="4844" spans="3:3" x14ac:dyDescent="0.2">
      <c r="C4844" s="41"/>
    </row>
    <row r="4845" spans="3:3" x14ac:dyDescent="0.2">
      <c r="C4845" s="41"/>
    </row>
    <row r="4846" spans="3:3" x14ac:dyDescent="0.2">
      <c r="C4846" s="41"/>
    </row>
    <row r="4847" spans="3:3" x14ac:dyDescent="0.2">
      <c r="C4847" s="41"/>
    </row>
    <row r="4848" spans="3:3" x14ac:dyDescent="0.2">
      <c r="C4848" s="41"/>
    </row>
    <row r="4849" spans="3:3" x14ac:dyDescent="0.2">
      <c r="C4849" s="41"/>
    </row>
    <row r="4850" spans="3:3" x14ac:dyDescent="0.2">
      <c r="C4850" s="41"/>
    </row>
    <row r="4851" spans="3:3" x14ac:dyDescent="0.2">
      <c r="C4851" s="41"/>
    </row>
    <row r="4852" spans="3:3" x14ac:dyDescent="0.2">
      <c r="C4852" s="41"/>
    </row>
    <row r="4853" spans="3:3" x14ac:dyDescent="0.2">
      <c r="C4853" s="41"/>
    </row>
    <row r="4854" spans="3:3" x14ac:dyDescent="0.2">
      <c r="C4854" s="41"/>
    </row>
    <row r="4855" spans="3:3" x14ac:dyDescent="0.2">
      <c r="C4855" s="41"/>
    </row>
    <row r="4856" spans="3:3" x14ac:dyDescent="0.2">
      <c r="C4856" s="41"/>
    </row>
    <row r="4857" spans="3:3" x14ac:dyDescent="0.2">
      <c r="C4857" s="41"/>
    </row>
    <row r="4858" spans="3:3" x14ac:dyDescent="0.2">
      <c r="C4858" s="41"/>
    </row>
    <row r="4859" spans="3:3" x14ac:dyDescent="0.2">
      <c r="C4859" s="41"/>
    </row>
    <row r="4860" spans="3:3" x14ac:dyDescent="0.2">
      <c r="C4860" s="41"/>
    </row>
    <row r="4861" spans="3:3" x14ac:dyDescent="0.2">
      <c r="C4861" s="41"/>
    </row>
    <row r="4862" spans="3:3" x14ac:dyDescent="0.2">
      <c r="C4862" s="41"/>
    </row>
    <row r="4863" spans="3:3" x14ac:dyDescent="0.2">
      <c r="C4863" s="41"/>
    </row>
    <row r="4864" spans="3:3" x14ac:dyDescent="0.2">
      <c r="C4864" s="41"/>
    </row>
    <row r="4865" spans="3:3" x14ac:dyDescent="0.2">
      <c r="C4865" s="41"/>
    </row>
    <row r="4866" spans="3:3" x14ac:dyDescent="0.2">
      <c r="C4866" s="41"/>
    </row>
    <row r="4867" spans="3:3" x14ac:dyDescent="0.2">
      <c r="C4867" s="41"/>
    </row>
    <row r="4868" spans="3:3" x14ac:dyDescent="0.2">
      <c r="C4868" s="41"/>
    </row>
    <row r="4869" spans="3:3" x14ac:dyDescent="0.2">
      <c r="C4869" s="41"/>
    </row>
    <row r="4870" spans="3:3" x14ac:dyDescent="0.2">
      <c r="C4870" s="41"/>
    </row>
    <row r="4871" spans="3:3" x14ac:dyDescent="0.2">
      <c r="C4871" s="41"/>
    </row>
    <row r="4872" spans="3:3" x14ac:dyDescent="0.2">
      <c r="C4872" s="41"/>
    </row>
    <row r="4873" spans="3:3" x14ac:dyDescent="0.2">
      <c r="C4873" s="41"/>
    </row>
    <row r="4874" spans="3:3" x14ac:dyDescent="0.2">
      <c r="C4874" s="41"/>
    </row>
    <row r="4875" spans="3:3" x14ac:dyDescent="0.2">
      <c r="C4875" s="41"/>
    </row>
    <row r="4876" spans="3:3" x14ac:dyDescent="0.2">
      <c r="C4876" s="41"/>
    </row>
    <row r="4877" spans="3:3" x14ac:dyDescent="0.2">
      <c r="C4877" s="41"/>
    </row>
    <row r="4878" spans="3:3" x14ac:dyDescent="0.2">
      <c r="C4878" s="41"/>
    </row>
    <row r="4879" spans="3:3" x14ac:dyDescent="0.2">
      <c r="C4879" s="41"/>
    </row>
    <row r="4880" spans="3:3" x14ac:dyDescent="0.2">
      <c r="C4880" s="41"/>
    </row>
    <row r="4881" spans="3:3" x14ac:dyDescent="0.2">
      <c r="C4881" s="41"/>
    </row>
    <row r="4882" spans="3:3" x14ac:dyDescent="0.2">
      <c r="C4882" s="41"/>
    </row>
    <row r="4883" spans="3:3" x14ac:dyDescent="0.2">
      <c r="C4883" s="41"/>
    </row>
    <row r="4884" spans="3:3" x14ac:dyDescent="0.2">
      <c r="C4884" s="41"/>
    </row>
    <row r="4885" spans="3:3" x14ac:dyDescent="0.2">
      <c r="C4885" s="41"/>
    </row>
    <row r="4886" spans="3:3" x14ac:dyDescent="0.2">
      <c r="C4886" s="41"/>
    </row>
    <row r="4887" spans="3:3" x14ac:dyDescent="0.2">
      <c r="C4887" s="41"/>
    </row>
    <row r="4888" spans="3:3" x14ac:dyDescent="0.2">
      <c r="C4888" s="41"/>
    </row>
    <row r="4889" spans="3:3" x14ac:dyDescent="0.2">
      <c r="C4889" s="41"/>
    </row>
    <row r="4890" spans="3:3" x14ac:dyDescent="0.2">
      <c r="C4890" s="41"/>
    </row>
    <row r="4891" spans="3:3" x14ac:dyDescent="0.2">
      <c r="C4891" s="41"/>
    </row>
    <row r="4892" spans="3:3" x14ac:dyDescent="0.2">
      <c r="C4892" s="41"/>
    </row>
    <row r="4893" spans="3:3" x14ac:dyDescent="0.2">
      <c r="C4893" s="41"/>
    </row>
    <row r="4894" spans="3:3" x14ac:dyDescent="0.2">
      <c r="C4894" s="41"/>
    </row>
    <row r="4895" spans="3:3" x14ac:dyDescent="0.2">
      <c r="C4895" s="41"/>
    </row>
    <row r="4896" spans="3:3" x14ac:dyDescent="0.2">
      <c r="C4896" s="41"/>
    </row>
    <row r="4897" spans="3:3" x14ac:dyDescent="0.2">
      <c r="C4897" s="41"/>
    </row>
    <row r="4898" spans="3:3" x14ac:dyDescent="0.2">
      <c r="C4898" s="41"/>
    </row>
    <row r="4899" spans="3:3" x14ac:dyDescent="0.2">
      <c r="C4899" s="41"/>
    </row>
    <row r="4900" spans="3:3" x14ac:dyDescent="0.2">
      <c r="C4900" s="41"/>
    </row>
    <row r="4901" spans="3:3" x14ac:dyDescent="0.2">
      <c r="C4901" s="41"/>
    </row>
    <row r="4902" spans="3:3" x14ac:dyDescent="0.2">
      <c r="C4902" s="41"/>
    </row>
    <row r="4903" spans="3:3" x14ac:dyDescent="0.2">
      <c r="C4903" s="41"/>
    </row>
    <row r="4904" spans="3:3" x14ac:dyDescent="0.2">
      <c r="C4904" s="41"/>
    </row>
    <row r="4905" spans="3:3" x14ac:dyDescent="0.2">
      <c r="C4905" s="41"/>
    </row>
    <row r="4906" spans="3:3" x14ac:dyDescent="0.2">
      <c r="C4906" s="41"/>
    </row>
    <row r="4907" spans="3:3" x14ac:dyDescent="0.2">
      <c r="C4907" s="41"/>
    </row>
    <row r="4908" spans="3:3" x14ac:dyDescent="0.2">
      <c r="C4908" s="41"/>
    </row>
    <row r="4909" spans="3:3" x14ac:dyDescent="0.2">
      <c r="C4909" s="41"/>
    </row>
    <row r="4910" spans="3:3" x14ac:dyDescent="0.2">
      <c r="C4910" s="41"/>
    </row>
    <row r="4911" spans="3:3" x14ac:dyDescent="0.2">
      <c r="C4911" s="41"/>
    </row>
    <row r="4912" spans="3:3" x14ac:dyDescent="0.2">
      <c r="C4912" s="41"/>
    </row>
    <row r="4913" spans="3:3" x14ac:dyDescent="0.2">
      <c r="C4913" s="41"/>
    </row>
    <row r="4914" spans="3:3" x14ac:dyDescent="0.2">
      <c r="C4914" s="41"/>
    </row>
    <row r="4915" spans="3:3" x14ac:dyDescent="0.2">
      <c r="C4915" s="41"/>
    </row>
    <row r="4916" spans="3:3" x14ac:dyDescent="0.2">
      <c r="C4916" s="41"/>
    </row>
    <row r="4917" spans="3:3" x14ac:dyDescent="0.2">
      <c r="C4917" s="41"/>
    </row>
    <row r="4918" spans="3:3" x14ac:dyDescent="0.2">
      <c r="C4918" s="41"/>
    </row>
    <row r="4919" spans="3:3" x14ac:dyDescent="0.2">
      <c r="C4919" s="41"/>
    </row>
    <row r="4920" spans="3:3" x14ac:dyDescent="0.2">
      <c r="C4920" s="41"/>
    </row>
    <row r="4921" spans="3:3" x14ac:dyDescent="0.2">
      <c r="C4921" s="41"/>
    </row>
    <row r="4922" spans="3:3" x14ac:dyDescent="0.2">
      <c r="C4922" s="41"/>
    </row>
    <row r="4923" spans="3:3" x14ac:dyDescent="0.2">
      <c r="C4923" s="41"/>
    </row>
    <row r="4924" spans="3:3" x14ac:dyDescent="0.2">
      <c r="C4924" s="41"/>
    </row>
    <row r="4925" spans="3:3" x14ac:dyDescent="0.2">
      <c r="C4925" s="41"/>
    </row>
    <row r="4926" spans="3:3" x14ac:dyDescent="0.2">
      <c r="C4926" s="41"/>
    </row>
    <row r="4927" spans="3:3" x14ac:dyDescent="0.2">
      <c r="C4927" s="41"/>
    </row>
    <row r="4928" spans="3:3" x14ac:dyDescent="0.2">
      <c r="C4928" s="41"/>
    </row>
    <row r="4929" spans="3:3" x14ac:dyDescent="0.2">
      <c r="C4929" s="41"/>
    </row>
    <row r="4930" spans="3:3" x14ac:dyDescent="0.2">
      <c r="C4930" s="41"/>
    </row>
    <row r="4931" spans="3:3" x14ac:dyDescent="0.2">
      <c r="C4931" s="41"/>
    </row>
    <row r="4932" spans="3:3" x14ac:dyDescent="0.2">
      <c r="C4932" s="41"/>
    </row>
    <row r="4933" spans="3:3" x14ac:dyDescent="0.2">
      <c r="C4933" s="41"/>
    </row>
    <row r="4934" spans="3:3" x14ac:dyDescent="0.2">
      <c r="C4934" s="41"/>
    </row>
    <row r="4935" spans="3:3" x14ac:dyDescent="0.2">
      <c r="C4935" s="41"/>
    </row>
    <row r="4936" spans="3:3" x14ac:dyDescent="0.2">
      <c r="C4936" s="41"/>
    </row>
    <row r="4937" spans="3:3" x14ac:dyDescent="0.2">
      <c r="C4937" s="41"/>
    </row>
    <row r="4938" spans="3:3" x14ac:dyDescent="0.2">
      <c r="C4938" s="41"/>
    </row>
    <row r="4939" spans="3:3" x14ac:dyDescent="0.2">
      <c r="C4939" s="41"/>
    </row>
    <row r="4940" spans="3:3" x14ac:dyDescent="0.2">
      <c r="C4940" s="41"/>
    </row>
    <row r="4941" spans="3:3" x14ac:dyDescent="0.2">
      <c r="C4941" s="41"/>
    </row>
    <row r="4942" spans="3:3" x14ac:dyDescent="0.2">
      <c r="C4942" s="41"/>
    </row>
    <row r="4943" spans="3:3" x14ac:dyDescent="0.2">
      <c r="C4943" s="41"/>
    </row>
    <row r="4944" spans="3:3" x14ac:dyDescent="0.2">
      <c r="C4944" s="41"/>
    </row>
    <row r="4945" spans="3:3" x14ac:dyDescent="0.2">
      <c r="C4945" s="41"/>
    </row>
    <row r="4946" spans="3:3" x14ac:dyDescent="0.2">
      <c r="C4946" s="41"/>
    </row>
    <row r="4947" spans="3:3" x14ac:dyDescent="0.2">
      <c r="C4947" s="41"/>
    </row>
    <row r="4948" spans="3:3" x14ac:dyDescent="0.2">
      <c r="C4948" s="41"/>
    </row>
    <row r="4949" spans="3:3" x14ac:dyDescent="0.2">
      <c r="C4949" s="41"/>
    </row>
    <row r="4950" spans="3:3" x14ac:dyDescent="0.2">
      <c r="C4950" s="41"/>
    </row>
    <row r="4951" spans="3:3" x14ac:dyDescent="0.2">
      <c r="C4951" s="41"/>
    </row>
    <row r="4952" spans="3:3" x14ac:dyDescent="0.2">
      <c r="C4952" s="41"/>
    </row>
    <row r="4953" spans="3:3" x14ac:dyDescent="0.2">
      <c r="C4953" s="41"/>
    </row>
    <row r="4954" spans="3:3" x14ac:dyDescent="0.2">
      <c r="C4954" s="41"/>
    </row>
    <row r="4955" spans="3:3" x14ac:dyDescent="0.2">
      <c r="C4955" s="41"/>
    </row>
    <row r="4956" spans="3:3" x14ac:dyDescent="0.2">
      <c r="C4956" s="41"/>
    </row>
    <row r="4957" spans="3:3" x14ac:dyDescent="0.2">
      <c r="C4957" s="41"/>
    </row>
    <row r="4958" spans="3:3" x14ac:dyDescent="0.2">
      <c r="C4958" s="41"/>
    </row>
    <row r="4959" spans="3:3" x14ac:dyDescent="0.2">
      <c r="C4959" s="41"/>
    </row>
    <row r="4960" spans="3:3" x14ac:dyDescent="0.2">
      <c r="C4960" s="41"/>
    </row>
    <row r="4961" spans="3:3" x14ac:dyDescent="0.2">
      <c r="C4961" s="41"/>
    </row>
    <row r="4962" spans="3:3" x14ac:dyDescent="0.2">
      <c r="C4962" s="41"/>
    </row>
    <row r="4963" spans="3:3" x14ac:dyDescent="0.2">
      <c r="C4963" s="41"/>
    </row>
    <row r="4964" spans="3:3" x14ac:dyDescent="0.2">
      <c r="C4964" s="41"/>
    </row>
    <row r="4965" spans="3:3" x14ac:dyDescent="0.2">
      <c r="C4965" s="41"/>
    </row>
    <row r="4966" spans="3:3" x14ac:dyDescent="0.2">
      <c r="C4966" s="41"/>
    </row>
    <row r="4967" spans="3:3" x14ac:dyDescent="0.2">
      <c r="C4967" s="41"/>
    </row>
    <row r="4968" spans="3:3" x14ac:dyDescent="0.2">
      <c r="C4968" s="41"/>
    </row>
    <row r="4969" spans="3:3" x14ac:dyDescent="0.2">
      <c r="C4969" s="41"/>
    </row>
    <row r="4970" spans="3:3" x14ac:dyDescent="0.2">
      <c r="C4970" s="41"/>
    </row>
    <row r="4971" spans="3:3" x14ac:dyDescent="0.2">
      <c r="C4971" s="41"/>
    </row>
    <row r="4972" spans="3:3" x14ac:dyDescent="0.2">
      <c r="C4972" s="41"/>
    </row>
    <row r="4973" spans="3:3" x14ac:dyDescent="0.2">
      <c r="C4973" s="41"/>
    </row>
    <row r="4974" spans="3:3" x14ac:dyDescent="0.2">
      <c r="C4974" s="41"/>
    </row>
    <row r="4975" spans="3:3" x14ac:dyDescent="0.2">
      <c r="C4975" s="41"/>
    </row>
    <row r="4976" spans="3:3" x14ac:dyDescent="0.2">
      <c r="C4976" s="41"/>
    </row>
    <row r="4977" spans="3:3" x14ac:dyDescent="0.2">
      <c r="C4977" s="41"/>
    </row>
    <row r="4978" spans="3:3" x14ac:dyDescent="0.2">
      <c r="C4978" s="41"/>
    </row>
    <row r="4979" spans="3:3" x14ac:dyDescent="0.2">
      <c r="C4979" s="41"/>
    </row>
    <row r="4980" spans="3:3" x14ac:dyDescent="0.2">
      <c r="C4980" s="41"/>
    </row>
    <row r="4981" spans="3:3" x14ac:dyDescent="0.2">
      <c r="C4981" s="41"/>
    </row>
    <row r="4982" spans="3:3" x14ac:dyDescent="0.2">
      <c r="C4982" s="41"/>
    </row>
    <row r="4983" spans="3:3" x14ac:dyDescent="0.2">
      <c r="C4983" s="41"/>
    </row>
    <row r="4984" spans="3:3" x14ac:dyDescent="0.2">
      <c r="C4984" s="41"/>
    </row>
    <row r="4985" spans="3:3" x14ac:dyDescent="0.2">
      <c r="C4985" s="41"/>
    </row>
    <row r="4986" spans="3:3" x14ac:dyDescent="0.2">
      <c r="C4986" s="41"/>
    </row>
    <row r="4987" spans="3:3" x14ac:dyDescent="0.2">
      <c r="C4987" s="41"/>
    </row>
    <row r="4988" spans="3:3" x14ac:dyDescent="0.2">
      <c r="C4988" s="41"/>
    </row>
    <row r="4989" spans="3:3" x14ac:dyDescent="0.2">
      <c r="C4989" s="41"/>
    </row>
    <row r="4990" spans="3:3" x14ac:dyDescent="0.2">
      <c r="C4990" s="41"/>
    </row>
    <row r="4991" spans="3:3" x14ac:dyDescent="0.2">
      <c r="C4991" s="41"/>
    </row>
    <row r="4992" spans="3:3" x14ac:dyDescent="0.2">
      <c r="C4992" s="41"/>
    </row>
    <row r="4993" spans="3:3" x14ac:dyDescent="0.2">
      <c r="C4993" s="41"/>
    </row>
    <row r="4994" spans="3:3" x14ac:dyDescent="0.2">
      <c r="C4994" s="41"/>
    </row>
    <row r="4995" spans="3:3" x14ac:dyDescent="0.2">
      <c r="C4995" s="41"/>
    </row>
    <row r="4996" spans="3:3" x14ac:dyDescent="0.2">
      <c r="C4996" s="41"/>
    </row>
    <row r="4997" spans="3:3" x14ac:dyDescent="0.2">
      <c r="C4997" s="41"/>
    </row>
    <row r="4998" spans="3:3" x14ac:dyDescent="0.2">
      <c r="C4998" s="41"/>
    </row>
    <row r="4999" spans="3:3" x14ac:dyDescent="0.2">
      <c r="C4999" s="41"/>
    </row>
    <row r="5000" spans="3:3" x14ac:dyDescent="0.2">
      <c r="C5000" s="41"/>
    </row>
    <row r="5001" spans="3:3" x14ac:dyDescent="0.2">
      <c r="C5001" s="41"/>
    </row>
    <row r="5002" spans="3:3" x14ac:dyDescent="0.2">
      <c r="C5002" s="41"/>
    </row>
    <row r="5003" spans="3:3" x14ac:dyDescent="0.2">
      <c r="C5003" s="41"/>
    </row>
    <row r="5004" spans="3:3" x14ac:dyDescent="0.2">
      <c r="C5004" s="41"/>
    </row>
    <row r="5005" spans="3:3" x14ac:dyDescent="0.2">
      <c r="C5005" s="41"/>
    </row>
    <row r="5006" spans="3:3" x14ac:dyDescent="0.2">
      <c r="C5006" s="41"/>
    </row>
    <row r="5007" spans="3:3" x14ac:dyDescent="0.2">
      <c r="C5007" s="41"/>
    </row>
    <row r="5008" spans="3:3" x14ac:dyDescent="0.2">
      <c r="C5008" s="41"/>
    </row>
    <row r="5009" spans="3:3" x14ac:dyDescent="0.2">
      <c r="C5009" s="41"/>
    </row>
    <row r="5010" spans="3:3" x14ac:dyDescent="0.2">
      <c r="C5010" s="41"/>
    </row>
    <row r="5011" spans="3:3" x14ac:dyDescent="0.2">
      <c r="C5011" s="41"/>
    </row>
    <row r="5012" spans="3:3" x14ac:dyDescent="0.2">
      <c r="C5012" s="41"/>
    </row>
    <row r="5013" spans="3:3" x14ac:dyDescent="0.2">
      <c r="C5013" s="41"/>
    </row>
    <row r="5014" spans="3:3" x14ac:dyDescent="0.2">
      <c r="C5014" s="41"/>
    </row>
    <row r="5015" spans="3:3" x14ac:dyDescent="0.2">
      <c r="C5015" s="41"/>
    </row>
    <row r="5016" spans="3:3" x14ac:dyDescent="0.2">
      <c r="C5016" s="41"/>
    </row>
    <row r="5017" spans="3:3" x14ac:dyDescent="0.2">
      <c r="C5017" s="41"/>
    </row>
    <row r="5018" spans="3:3" x14ac:dyDescent="0.2">
      <c r="C5018" s="41"/>
    </row>
    <row r="5019" spans="3:3" x14ac:dyDescent="0.2">
      <c r="C5019" s="41"/>
    </row>
    <row r="5020" spans="3:3" x14ac:dyDescent="0.2">
      <c r="C5020" s="41"/>
    </row>
    <row r="5021" spans="3:3" x14ac:dyDescent="0.2">
      <c r="C5021" s="41"/>
    </row>
    <row r="5022" spans="3:3" x14ac:dyDescent="0.2">
      <c r="C5022" s="41"/>
    </row>
    <row r="5023" spans="3:3" x14ac:dyDescent="0.2">
      <c r="C5023" s="41"/>
    </row>
    <row r="5024" spans="3:3" x14ac:dyDescent="0.2">
      <c r="C5024" s="41"/>
    </row>
    <row r="5025" spans="3:3" x14ac:dyDescent="0.2">
      <c r="C5025" s="41"/>
    </row>
    <row r="5026" spans="3:3" x14ac:dyDescent="0.2">
      <c r="C5026" s="41"/>
    </row>
    <row r="5027" spans="3:3" x14ac:dyDescent="0.2">
      <c r="C5027" s="41"/>
    </row>
    <row r="5028" spans="3:3" x14ac:dyDescent="0.2">
      <c r="C5028" s="41"/>
    </row>
    <row r="5029" spans="3:3" x14ac:dyDescent="0.2">
      <c r="C5029" s="41"/>
    </row>
    <row r="5030" spans="3:3" x14ac:dyDescent="0.2">
      <c r="C5030" s="41"/>
    </row>
    <row r="5031" spans="3:3" x14ac:dyDescent="0.2">
      <c r="C5031" s="41"/>
    </row>
    <row r="5032" spans="3:3" x14ac:dyDescent="0.2">
      <c r="C5032" s="41"/>
    </row>
    <row r="5033" spans="3:3" x14ac:dyDescent="0.2">
      <c r="C5033" s="41"/>
    </row>
    <row r="5034" spans="3:3" x14ac:dyDescent="0.2">
      <c r="C5034" s="41"/>
    </row>
    <row r="5035" spans="3:3" x14ac:dyDescent="0.2">
      <c r="C5035" s="41"/>
    </row>
    <row r="5036" spans="3:3" x14ac:dyDescent="0.2">
      <c r="C5036" s="41"/>
    </row>
    <row r="5037" spans="3:3" x14ac:dyDescent="0.2">
      <c r="C5037" s="41"/>
    </row>
    <row r="5038" spans="3:3" x14ac:dyDescent="0.2">
      <c r="C5038" s="41"/>
    </row>
    <row r="5039" spans="3:3" x14ac:dyDescent="0.2">
      <c r="C5039" s="41"/>
    </row>
    <row r="5040" spans="3:3" x14ac:dyDescent="0.2">
      <c r="C5040" s="41"/>
    </row>
    <row r="5041" spans="3:3" x14ac:dyDescent="0.2">
      <c r="C5041" s="41"/>
    </row>
    <row r="5042" spans="3:3" x14ac:dyDescent="0.2">
      <c r="C5042" s="41"/>
    </row>
    <row r="5043" spans="3:3" x14ac:dyDescent="0.2">
      <c r="C5043" s="41"/>
    </row>
    <row r="5044" spans="3:3" x14ac:dyDescent="0.2">
      <c r="C5044" s="41"/>
    </row>
    <row r="5045" spans="3:3" x14ac:dyDescent="0.2">
      <c r="C5045" s="41"/>
    </row>
    <row r="5046" spans="3:3" x14ac:dyDescent="0.2">
      <c r="C5046" s="41"/>
    </row>
    <row r="5047" spans="3:3" x14ac:dyDescent="0.2">
      <c r="C5047" s="41"/>
    </row>
    <row r="5048" spans="3:3" x14ac:dyDescent="0.2">
      <c r="C5048" s="41"/>
    </row>
    <row r="5049" spans="3:3" x14ac:dyDescent="0.2">
      <c r="C5049" s="41"/>
    </row>
    <row r="5050" spans="3:3" x14ac:dyDescent="0.2">
      <c r="C5050" s="41"/>
    </row>
    <row r="5051" spans="3:3" x14ac:dyDescent="0.2">
      <c r="C5051" s="41"/>
    </row>
    <row r="5052" spans="3:3" x14ac:dyDescent="0.2">
      <c r="C5052" s="41"/>
    </row>
    <row r="5053" spans="3:3" x14ac:dyDescent="0.2">
      <c r="C5053" s="41"/>
    </row>
    <row r="5054" spans="3:3" x14ac:dyDescent="0.2">
      <c r="C5054" s="41"/>
    </row>
    <row r="5055" spans="3:3" x14ac:dyDescent="0.2">
      <c r="C5055" s="41"/>
    </row>
    <row r="5056" spans="3:3" x14ac:dyDescent="0.2">
      <c r="C5056" s="41"/>
    </row>
    <row r="5057" spans="3:3" x14ac:dyDescent="0.2">
      <c r="C5057" s="41"/>
    </row>
    <row r="5058" spans="3:3" x14ac:dyDescent="0.2">
      <c r="C5058" s="41"/>
    </row>
    <row r="5059" spans="3:3" x14ac:dyDescent="0.2">
      <c r="C5059" s="41"/>
    </row>
    <row r="5060" spans="3:3" x14ac:dyDescent="0.2">
      <c r="C5060" s="41"/>
    </row>
    <row r="5061" spans="3:3" x14ac:dyDescent="0.2">
      <c r="C5061" s="41"/>
    </row>
    <row r="5062" spans="3:3" x14ac:dyDescent="0.2">
      <c r="C5062" s="41"/>
    </row>
    <row r="5063" spans="3:3" x14ac:dyDescent="0.2">
      <c r="C5063" s="41"/>
    </row>
    <row r="5064" spans="3:3" x14ac:dyDescent="0.2">
      <c r="C5064" s="41"/>
    </row>
    <row r="5065" spans="3:3" x14ac:dyDescent="0.2">
      <c r="C5065" s="41"/>
    </row>
    <row r="5066" spans="3:3" x14ac:dyDescent="0.2">
      <c r="C5066" s="41"/>
    </row>
    <row r="5067" spans="3:3" x14ac:dyDescent="0.2">
      <c r="C5067" s="41"/>
    </row>
    <row r="5068" spans="3:3" x14ac:dyDescent="0.2">
      <c r="C5068" s="41"/>
    </row>
    <row r="5069" spans="3:3" x14ac:dyDescent="0.2">
      <c r="C5069" s="41"/>
    </row>
    <row r="5070" spans="3:3" x14ac:dyDescent="0.2">
      <c r="C5070" s="41"/>
    </row>
    <row r="5071" spans="3:3" x14ac:dyDescent="0.2">
      <c r="C5071" s="41"/>
    </row>
    <row r="5072" spans="3:3" x14ac:dyDescent="0.2">
      <c r="C5072" s="41"/>
    </row>
    <row r="5073" spans="3:3" x14ac:dyDescent="0.2">
      <c r="C5073" s="41"/>
    </row>
    <row r="5074" spans="3:3" x14ac:dyDescent="0.2">
      <c r="C5074" s="41"/>
    </row>
    <row r="5075" spans="3:3" x14ac:dyDescent="0.2">
      <c r="C5075" s="41"/>
    </row>
    <row r="5076" spans="3:3" x14ac:dyDescent="0.2">
      <c r="C5076" s="41"/>
    </row>
    <row r="5077" spans="3:3" x14ac:dyDescent="0.2">
      <c r="C5077" s="41"/>
    </row>
    <row r="5078" spans="3:3" x14ac:dyDescent="0.2">
      <c r="C5078" s="41"/>
    </row>
    <row r="5079" spans="3:3" x14ac:dyDescent="0.2">
      <c r="C5079" s="41"/>
    </row>
    <row r="5080" spans="3:3" x14ac:dyDescent="0.2">
      <c r="C5080" s="41"/>
    </row>
    <row r="5081" spans="3:3" x14ac:dyDescent="0.2">
      <c r="C5081" s="41"/>
    </row>
    <row r="5082" spans="3:3" x14ac:dyDescent="0.2">
      <c r="C5082" s="41"/>
    </row>
    <row r="5083" spans="3:3" x14ac:dyDescent="0.2">
      <c r="C5083" s="41"/>
    </row>
    <row r="5084" spans="3:3" x14ac:dyDescent="0.2">
      <c r="C5084" s="41"/>
    </row>
    <row r="5085" spans="3:3" x14ac:dyDescent="0.2">
      <c r="C5085" s="41"/>
    </row>
    <row r="5086" spans="3:3" x14ac:dyDescent="0.2">
      <c r="C5086" s="41"/>
    </row>
    <row r="5087" spans="3:3" x14ac:dyDescent="0.2">
      <c r="C5087" s="41"/>
    </row>
    <row r="5088" spans="3:3" x14ac:dyDescent="0.2">
      <c r="C5088" s="41"/>
    </row>
    <row r="5089" spans="3:3" x14ac:dyDescent="0.2">
      <c r="C5089" s="41"/>
    </row>
    <row r="5090" spans="3:3" x14ac:dyDescent="0.2">
      <c r="C5090" s="41"/>
    </row>
    <row r="5091" spans="3:3" x14ac:dyDescent="0.2">
      <c r="C5091" s="41"/>
    </row>
    <row r="5092" spans="3:3" x14ac:dyDescent="0.2">
      <c r="C5092" s="41"/>
    </row>
    <row r="5093" spans="3:3" x14ac:dyDescent="0.2">
      <c r="C5093" s="41"/>
    </row>
    <row r="5094" spans="3:3" x14ac:dyDescent="0.2">
      <c r="C5094" s="41"/>
    </row>
    <row r="5095" spans="3:3" x14ac:dyDescent="0.2">
      <c r="C5095" s="41"/>
    </row>
    <row r="5096" spans="3:3" x14ac:dyDescent="0.2">
      <c r="C5096" s="41"/>
    </row>
    <row r="5097" spans="3:3" x14ac:dyDescent="0.2">
      <c r="C5097" s="41"/>
    </row>
    <row r="5098" spans="3:3" x14ac:dyDescent="0.2">
      <c r="C5098" s="41"/>
    </row>
    <row r="5099" spans="3:3" x14ac:dyDescent="0.2">
      <c r="C5099" s="41"/>
    </row>
    <row r="5100" spans="3:3" x14ac:dyDescent="0.2">
      <c r="C5100" s="41"/>
    </row>
    <row r="5101" spans="3:3" x14ac:dyDescent="0.2">
      <c r="C5101" s="41"/>
    </row>
    <row r="5102" spans="3:3" x14ac:dyDescent="0.2">
      <c r="C5102" s="41"/>
    </row>
    <row r="5103" spans="3:3" x14ac:dyDescent="0.2">
      <c r="C5103" s="41"/>
    </row>
    <row r="5104" spans="3:3" x14ac:dyDescent="0.2">
      <c r="C5104" s="41"/>
    </row>
    <row r="5105" spans="3:3" x14ac:dyDescent="0.2">
      <c r="C5105" s="41"/>
    </row>
    <row r="5106" spans="3:3" x14ac:dyDescent="0.2">
      <c r="C5106" s="41"/>
    </row>
    <row r="5107" spans="3:3" x14ac:dyDescent="0.2">
      <c r="C5107" s="41"/>
    </row>
    <row r="5108" spans="3:3" x14ac:dyDescent="0.2">
      <c r="C5108" s="41"/>
    </row>
    <row r="5109" spans="3:3" x14ac:dyDescent="0.2">
      <c r="C5109" s="41"/>
    </row>
    <row r="5110" spans="3:3" x14ac:dyDescent="0.2">
      <c r="C5110" s="41"/>
    </row>
    <row r="5111" spans="3:3" x14ac:dyDescent="0.2">
      <c r="C5111" s="41"/>
    </row>
    <row r="5112" spans="3:3" x14ac:dyDescent="0.2">
      <c r="C5112" s="41"/>
    </row>
    <row r="5113" spans="3:3" x14ac:dyDescent="0.2">
      <c r="C5113" s="41"/>
    </row>
    <row r="5114" spans="3:3" x14ac:dyDescent="0.2">
      <c r="C5114" s="41"/>
    </row>
    <row r="5115" spans="3:3" x14ac:dyDescent="0.2">
      <c r="C5115" s="41"/>
    </row>
    <row r="5116" spans="3:3" x14ac:dyDescent="0.2">
      <c r="C5116" s="41"/>
    </row>
    <row r="5117" spans="3:3" x14ac:dyDescent="0.2">
      <c r="C5117" s="41"/>
    </row>
    <row r="5118" spans="3:3" x14ac:dyDescent="0.2">
      <c r="C5118" s="41"/>
    </row>
    <row r="5119" spans="3:3" x14ac:dyDescent="0.2">
      <c r="C5119" s="41"/>
    </row>
    <row r="5120" spans="3:3" x14ac:dyDescent="0.2">
      <c r="C5120" s="41"/>
    </row>
    <row r="5121" spans="3:3" x14ac:dyDescent="0.2">
      <c r="C5121" s="41"/>
    </row>
    <row r="5122" spans="3:3" x14ac:dyDescent="0.2">
      <c r="C5122" s="41"/>
    </row>
    <row r="5123" spans="3:3" x14ac:dyDescent="0.2">
      <c r="C5123" s="41"/>
    </row>
    <row r="5124" spans="3:3" x14ac:dyDescent="0.2">
      <c r="C5124" s="41"/>
    </row>
    <row r="5125" spans="3:3" x14ac:dyDescent="0.2">
      <c r="C5125" s="41"/>
    </row>
    <row r="5126" spans="3:3" x14ac:dyDescent="0.2">
      <c r="C5126" s="41"/>
    </row>
    <row r="5127" spans="3:3" x14ac:dyDescent="0.2">
      <c r="C5127" s="41"/>
    </row>
    <row r="5128" spans="3:3" x14ac:dyDescent="0.2">
      <c r="C5128" s="41"/>
    </row>
    <row r="5129" spans="3:3" x14ac:dyDescent="0.2">
      <c r="C5129" s="41"/>
    </row>
    <row r="5130" spans="3:3" x14ac:dyDescent="0.2">
      <c r="C5130" s="41"/>
    </row>
    <row r="5131" spans="3:3" x14ac:dyDescent="0.2">
      <c r="C5131" s="41"/>
    </row>
    <row r="5132" spans="3:3" x14ac:dyDescent="0.2">
      <c r="C5132" s="41"/>
    </row>
    <row r="5133" spans="3:3" x14ac:dyDescent="0.2">
      <c r="C5133" s="41"/>
    </row>
    <row r="5134" spans="3:3" x14ac:dyDescent="0.2">
      <c r="C5134" s="41"/>
    </row>
    <row r="5135" spans="3:3" x14ac:dyDescent="0.2">
      <c r="C5135" s="41"/>
    </row>
    <row r="5136" spans="3:3" x14ac:dyDescent="0.2">
      <c r="C5136" s="41"/>
    </row>
    <row r="5137" spans="3:3" x14ac:dyDescent="0.2">
      <c r="C5137" s="41"/>
    </row>
    <row r="5138" spans="3:3" x14ac:dyDescent="0.2">
      <c r="C5138" s="41"/>
    </row>
    <row r="5139" spans="3:3" x14ac:dyDescent="0.2">
      <c r="C5139" s="41"/>
    </row>
    <row r="5140" spans="3:3" x14ac:dyDescent="0.2">
      <c r="C5140" s="41"/>
    </row>
    <row r="5141" spans="3:3" x14ac:dyDescent="0.2">
      <c r="C5141" s="41"/>
    </row>
    <row r="5142" spans="3:3" x14ac:dyDescent="0.2">
      <c r="C5142" s="41"/>
    </row>
    <row r="5143" spans="3:3" x14ac:dyDescent="0.2">
      <c r="C5143" s="41"/>
    </row>
    <row r="5144" spans="3:3" x14ac:dyDescent="0.2">
      <c r="C5144" s="41"/>
    </row>
    <row r="5145" spans="3:3" x14ac:dyDescent="0.2">
      <c r="C5145" s="41"/>
    </row>
    <row r="5146" spans="3:3" x14ac:dyDescent="0.2">
      <c r="C5146" s="41"/>
    </row>
    <row r="5147" spans="3:3" x14ac:dyDescent="0.2">
      <c r="C5147" s="41"/>
    </row>
    <row r="5148" spans="3:3" x14ac:dyDescent="0.2">
      <c r="C5148" s="41"/>
    </row>
    <row r="5149" spans="3:3" x14ac:dyDescent="0.2">
      <c r="C5149" s="41"/>
    </row>
    <row r="5150" spans="3:3" x14ac:dyDescent="0.2">
      <c r="C5150" s="41"/>
    </row>
    <row r="5151" spans="3:3" x14ac:dyDescent="0.2">
      <c r="C5151" s="41"/>
    </row>
    <row r="5152" spans="3:3" x14ac:dyDescent="0.2">
      <c r="C5152" s="41"/>
    </row>
    <row r="5153" spans="3:3" x14ac:dyDescent="0.2">
      <c r="C5153" s="41"/>
    </row>
    <row r="5154" spans="3:3" x14ac:dyDescent="0.2">
      <c r="C5154" s="41"/>
    </row>
    <row r="5155" spans="3:3" x14ac:dyDescent="0.2">
      <c r="C5155" s="41"/>
    </row>
    <row r="5156" spans="3:3" x14ac:dyDescent="0.2">
      <c r="C5156" s="41"/>
    </row>
    <row r="5157" spans="3:3" x14ac:dyDescent="0.2">
      <c r="C5157" s="41"/>
    </row>
    <row r="5158" spans="3:3" x14ac:dyDescent="0.2">
      <c r="C5158" s="41"/>
    </row>
    <row r="5159" spans="3:3" x14ac:dyDescent="0.2">
      <c r="C5159" s="41"/>
    </row>
    <row r="5160" spans="3:3" x14ac:dyDescent="0.2">
      <c r="C5160" s="41"/>
    </row>
    <row r="5161" spans="3:3" x14ac:dyDescent="0.2">
      <c r="C5161" s="41"/>
    </row>
    <row r="5162" spans="3:3" x14ac:dyDescent="0.2">
      <c r="C5162" s="41"/>
    </row>
    <row r="5163" spans="3:3" x14ac:dyDescent="0.2">
      <c r="C5163" s="41"/>
    </row>
    <row r="5164" spans="3:3" x14ac:dyDescent="0.2">
      <c r="C5164" s="41"/>
    </row>
    <row r="5165" spans="3:3" x14ac:dyDescent="0.2">
      <c r="C5165" s="41"/>
    </row>
    <row r="5166" spans="3:3" x14ac:dyDescent="0.2">
      <c r="C5166" s="41"/>
    </row>
    <row r="5167" spans="3:3" x14ac:dyDescent="0.2">
      <c r="C5167" s="41"/>
    </row>
    <row r="5168" spans="3:3" x14ac:dyDescent="0.2">
      <c r="C5168" s="41"/>
    </row>
    <row r="5169" spans="3:3" x14ac:dyDescent="0.2">
      <c r="C5169" s="41"/>
    </row>
    <row r="5170" spans="3:3" x14ac:dyDescent="0.2">
      <c r="C5170" s="41"/>
    </row>
    <row r="5171" spans="3:3" x14ac:dyDescent="0.2">
      <c r="C5171" s="41"/>
    </row>
    <row r="5172" spans="3:3" x14ac:dyDescent="0.2">
      <c r="C5172" s="41"/>
    </row>
    <row r="5173" spans="3:3" x14ac:dyDescent="0.2">
      <c r="C5173" s="41"/>
    </row>
    <row r="5174" spans="3:3" x14ac:dyDescent="0.2">
      <c r="C5174" s="41"/>
    </row>
    <row r="5175" spans="3:3" x14ac:dyDescent="0.2">
      <c r="C5175" s="41"/>
    </row>
    <row r="5176" spans="3:3" x14ac:dyDescent="0.2">
      <c r="C5176" s="41"/>
    </row>
    <row r="5177" spans="3:3" x14ac:dyDescent="0.2">
      <c r="C5177" s="41"/>
    </row>
    <row r="5178" spans="3:3" x14ac:dyDescent="0.2">
      <c r="C5178" s="41"/>
    </row>
    <row r="5179" spans="3:3" x14ac:dyDescent="0.2">
      <c r="C5179" s="41"/>
    </row>
    <row r="5180" spans="3:3" x14ac:dyDescent="0.2">
      <c r="C5180" s="41"/>
    </row>
    <row r="5181" spans="3:3" x14ac:dyDescent="0.2">
      <c r="C5181" s="41"/>
    </row>
    <row r="5182" spans="3:3" x14ac:dyDescent="0.2">
      <c r="C5182" s="41"/>
    </row>
    <row r="5183" spans="3:3" x14ac:dyDescent="0.2">
      <c r="C5183" s="41"/>
    </row>
    <row r="5184" spans="3:3" x14ac:dyDescent="0.2">
      <c r="C5184" s="41"/>
    </row>
    <row r="5185" spans="3:3" x14ac:dyDescent="0.2">
      <c r="C5185" s="41"/>
    </row>
    <row r="5186" spans="3:3" x14ac:dyDescent="0.2">
      <c r="C5186" s="41"/>
    </row>
    <row r="5187" spans="3:3" x14ac:dyDescent="0.2">
      <c r="C5187" s="41"/>
    </row>
    <row r="5188" spans="3:3" x14ac:dyDescent="0.2">
      <c r="C5188" s="41"/>
    </row>
    <row r="5189" spans="3:3" x14ac:dyDescent="0.2">
      <c r="C5189" s="41"/>
    </row>
    <row r="5190" spans="3:3" x14ac:dyDescent="0.2">
      <c r="C5190" s="41"/>
    </row>
    <row r="5191" spans="3:3" x14ac:dyDescent="0.2">
      <c r="C5191" s="41"/>
    </row>
    <row r="5192" spans="3:3" x14ac:dyDescent="0.2">
      <c r="C5192" s="41"/>
    </row>
    <row r="5193" spans="3:3" x14ac:dyDescent="0.2">
      <c r="C5193" s="41"/>
    </row>
    <row r="5194" spans="3:3" x14ac:dyDescent="0.2">
      <c r="C5194" s="41"/>
    </row>
    <row r="5195" spans="3:3" x14ac:dyDescent="0.2">
      <c r="C5195" s="41"/>
    </row>
    <row r="5196" spans="3:3" x14ac:dyDescent="0.2">
      <c r="C5196" s="41"/>
    </row>
    <row r="5197" spans="3:3" x14ac:dyDescent="0.2">
      <c r="C5197" s="41"/>
    </row>
    <row r="5198" spans="3:3" x14ac:dyDescent="0.2">
      <c r="C5198" s="41"/>
    </row>
    <row r="5199" spans="3:3" x14ac:dyDescent="0.2">
      <c r="C5199" s="41"/>
    </row>
    <row r="5200" spans="3:3" x14ac:dyDescent="0.2">
      <c r="C5200" s="41"/>
    </row>
    <row r="5201" spans="3:3" x14ac:dyDescent="0.2">
      <c r="C5201" s="41"/>
    </row>
    <row r="5202" spans="3:3" x14ac:dyDescent="0.2">
      <c r="C5202" s="41"/>
    </row>
    <row r="5203" spans="3:3" x14ac:dyDescent="0.2">
      <c r="C5203" s="41"/>
    </row>
    <row r="5204" spans="3:3" x14ac:dyDescent="0.2">
      <c r="C5204" s="41"/>
    </row>
    <row r="5205" spans="3:3" x14ac:dyDescent="0.2">
      <c r="C5205" s="41"/>
    </row>
    <row r="5206" spans="3:3" x14ac:dyDescent="0.2">
      <c r="C5206" s="41"/>
    </row>
    <row r="5207" spans="3:3" x14ac:dyDescent="0.2">
      <c r="C5207" s="41"/>
    </row>
    <row r="5208" spans="3:3" x14ac:dyDescent="0.2">
      <c r="C5208" s="41"/>
    </row>
    <row r="5209" spans="3:3" x14ac:dyDescent="0.2">
      <c r="C5209" s="41"/>
    </row>
    <row r="5210" spans="3:3" x14ac:dyDescent="0.2">
      <c r="C5210" s="41"/>
    </row>
    <row r="5211" spans="3:3" x14ac:dyDescent="0.2">
      <c r="C5211" s="41"/>
    </row>
    <row r="5212" spans="3:3" x14ac:dyDescent="0.2">
      <c r="C5212" s="41"/>
    </row>
    <row r="5213" spans="3:3" x14ac:dyDescent="0.2">
      <c r="C5213" s="41"/>
    </row>
    <row r="5214" spans="3:3" x14ac:dyDescent="0.2">
      <c r="C5214" s="41"/>
    </row>
    <row r="5215" spans="3:3" x14ac:dyDescent="0.2">
      <c r="C5215" s="41"/>
    </row>
    <row r="5216" spans="3:3" x14ac:dyDescent="0.2">
      <c r="C5216" s="41"/>
    </row>
    <row r="5217" spans="3:3" x14ac:dyDescent="0.2">
      <c r="C5217" s="41"/>
    </row>
    <row r="5218" spans="3:3" x14ac:dyDescent="0.2">
      <c r="C5218" s="41"/>
    </row>
    <row r="5219" spans="3:3" x14ac:dyDescent="0.2">
      <c r="C5219" s="41"/>
    </row>
    <row r="5220" spans="3:3" x14ac:dyDescent="0.2">
      <c r="C5220" s="41"/>
    </row>
    <row r="5221" spans="3:3" x14ac:dyDescent="0.2">
      <c r="C5221" s="41"/>
    </row>
    <row r="5222" spans="3:3" x14ac:dyDescent="0.2">
      <c r="C5222" s="41"/>
    </row>
    <row r="5223" spans="3:3" x14ac:dyDescent="0.2">
      <c r="C5223" s="41"/>
    </row>
    <row r="5224" spans="3:3" x14ac:dyDescent="0.2">
      <c r="C5224" s="41"/>
    </row>
    <row r="5225" spans="3:3" x14ac:dyDescent="0.2">
      <c r="C5225" s="41"/>
    </row>
    <row r="5226" spans="3:3" x14ac:dyDescent="0.2">
      <c r="C5226" s="41"/>
    </row>
    <row r="5227" spans="3:3" x14ac:dyDescent="0.2">
      <c r="C5227" s="41"/>
    </row>
    <row r="5228" spans="3:3" x14ac:dyDescent="0.2">
      <c r="C5228" s="41"/>
    </row>
    <row r="5229" spans="3:3" x14ac:dyDescent="0.2">
      <c r="C5229" s="41"/>
    </row>
    <row r="5230" spans="3:3" x14ac:dyDescent="0.2">
      <c r="C5230" s="41"/>
    </row>
    <row r="5231" spans="3:3" x14ac:dyDescent="0.2">
      <c r="C5231" s="41"/>
    </row>
    <row r="5232" spans="3:3" x14ac:dyDescent="0.2">
      <c r="C5232" s="41"/>
    </row>
    <row r="5233" spans="3:3" x14ac:dyDescent="0.2">
      <c r="C5233" s="41"/>
    </row>
    <row r="5234" spans="3:3" x14ac:dyDescent="0.2">
      <c r="C5234" s="41"/>
    </row>
    <row r="5235" spans="3:3" x14ac:dyDescent="0.2">
      <c r="C5235" s="41"/>
    </row>
    <row r="5236" spans="3:3" x14ac:dyDescent="0.2">
      <c r="C5236" s="41"/>
    </row>
    <row r="5237" spans="3:3" x14ac:dyDescent="0.2">
      <c r="C5237" s="41"/>
    </row>
    <row r="5238" spans="3:3" x14ac:dyDescent="0.2">
      <c r="C5238" s="41"/>
    </row>
    <row r="5239" spans="3:3" x14ac:dyDescent="0.2">
      <c r="C5239" s="41"/>
    </row>
    <row r="5240" spans="3:3" x14ac:dyDescent="0.2">
      <c r="C5240" s="41"/>
    </row>
    <row r="5241" spans="3:3" x14ac:dyDescent="0.2">
      <c r="C5241" s="41"/>
    </row>
    <row r="5242" spans="3:3" x14ac:dyDescent="0.2">
      <c r="C5242" s="41"/>
    </row>
    <row r="5243" spans="3:3" x14ac:dyDescent="0.2">
      <c r="C5243" s="41"/>
    </row>
    <row r="5244" spans="3:3" x14ac:dyDescent="0.2">
      <c r="C5244" s="41"/>
    </row>
    <row r="5245" spans="3:3" x14ac:dyDescent="0.2">
      <c r="C5245" s="41"/>
    </row>
    <row r="5246" spans="3:3" x14ac:dyDescent="0.2">
      <c r="C5246" s="41"/>
    </row>
    <row r="5247" spans="3:3" x14ac:dyDescent="0.2">
      <c r="C5247" s="41"/>
    </row>
    <row r="5248" spans="3:3" x14ac:dyDescent="0.2">
      <c r="C5248" s="41"/>
    </row>
    <row r="5249" spans="3:3" x14ac:dyDescent="0.2">
      <c r="C5249" s="41"/>
    </row>
    <row r="5250" spans="3:3" x14ac:dyDescent="0.2">
      <c r="C5250" s="41"/>
    </row>
    <row r="5251" spans="3:3" x14ac:dyDescent="0.2">
      <c r="C5251" s="41"/>
    </row>
    <row r="5252" spans="3:3" x14ac:dyDescent="0.2">
      <c r="C5252" s="41"/>
    </row>
    <row r="5253" spans="3:3" x14ac:dyDescent="0.2">
      <c r="C5253" s="41"/>
    </row>
    <row r="5254" spans="3:3" x14ac:dyDescent="0.2">
      <c r="C5254" s="41"/>
    </row>
    <row r="5255" spans="3:3" x14ac:dyDescent="0.2">
      <c r="C5255" s="41"/>
    </row>
    <row r="5256" spans="3:3" x14ac:dyDescent="0.2">
      <c r="C5256" s="41"/>
    </row>
    <row r="5257" spans="3:3" x14ac:dyDescent="0.2">
      <c r="C5257" s="41"/>
    </row>
    <row r="5258" spans="3:3" x14ac:dyDescent="0.2">
      <c r="C5258" s="41"/>
    </row>
    <row r="5259" spans="3:3" x14ac:dyDescent="0.2">
      <c r="C5259" s="41"/>
    </row>
    <row r="5260" spans="3:3" x14ac:dyDescent="0.2">
      <c r="C5260" s="41"/>
    </row>
    <row r="5261" spans="3:3" x14ac:dyDescent="0.2">
      <c r="C5261" s="41"/>
    </row>
    <row r="5262" spans="3:3" x14ac:dyDescent="0.2">
      <c r="C5262" s="41"/>
    </row>
    <row r="5263" spans="3:3" x14ac:dyDescent="0.2">
      <c r="C5263" s="41"/>
    </row>
    <row r="5264" spans="3:3" x14ac:dyDescent="0.2">
      <c r="C5264" s="41"/>
    </row>
    <row r="5265" spans="3:3" x14ac:dyDescent="0.2">
      <c r="C5265" s="41"/>
    </row>
    <row r="5266" spans="3:3" x14ac:dyDescent="0.2">
      <c r="C5266" s="41"/>
    </row>
    <row r="5267" spans="3:3" x14ac:dyDescent="0.2">
      <c r="C5267" s="41"/>
    </row>
    <row r="5268" spans="3:3" x14ac:dyDescent="0.2">
      <c r="C5268" s="41"/>
    </row>
    <row r="5269" spans="3:3" x14ac:dyDescent="0.2">
      <c r="C5269" s="41"/>
    </row>
    <row r="5270" spans="3:3" x14ac:dyDescent="0.2">
      <c r="C5270" s="41"/>
    </row>
    <row r="5271" spans="3:3" x14ac:dyDescent="0.2">
      <c r="C5271" s="41"/>
    </row>
    <row r="5272" spans="3:3" x14ac:dyDescent="0.2">
      <c r="C5272" s="41"/>
    </row>
    <row r="5273" spans="3:3" x14ac:dyDescent="0.2">
      <c r="C5273" s="41"/>
    </row>
    <row r="5274" spans="3:3" x14ac:dyDescent="0.2">
      <c r="C5274" s="41"/>
    </row>
    <row r="5275" spans="3:3" x14ac:dyDescent="0.2">
      <c r="C5275" s="41"/>
    </row>
    <row r="5276" spans="3:3" x14ac:dyDescent="0.2">
      <c r="C5276" s="41"/>
    </row>
    <row r="5277" spans="3:3" x14ac:dyDescent="0.2">
      <c r="C5277" s="41"/>
    </row>
    <row r="5278" spans="3:3" x14ac:dyDescent="0.2">
      <c r="C5278" s="41"/>
    </row>
    <row r="5279" spans="3:3" x14ac:dyDescent="0.2">
      <c r="C5279" s="41"/>
    </row>
    <row r="5280" spans="3:3" x14ac:dyDescent="0.2">
      <c r="C5280" s="41"/>
    </row>
    <row r="5281" spans="3:3" x14ac:dyDescent="0.2">
      <c r="C5281" s="41"/>
    </row>
    <row r="5282" spans="3:3" x14ac:dyDescent="0.2">
      <c r="C5282" s="41"/>
    </row>
    <row r="5283" spans="3:3" x14ac:dyDescent="0.2">
      <c r="C5283" s="41"/>
    </row>
    <row r="5284" spans="3:3" x14ac:dyDescent="0.2">
      <c r="C5284" s="41"/>
    </row>
    <row r="5285" spans="3:3" x14ac:dyDescent="0.2">
      <c r="C5285" s="41"/>
    </row>
    <row r="5286" spans="3:3" x14ac:dyDescent="0.2">
      <c r="C5286" s="41"/>
    </row>
    <row r="5287" spans="3:3" x14ac:dyDescent="0.2">
      <c r="C5287" s="41"/>
    </row>
    <row r="5288" spans="3:3" x14ac:dyDescent="0.2">
      <c r="C5288" s="41"/>
    </row>
    <row r="5289" spans="3:3" x14ac:dyDescent="0.2">
      <c r="C5289" s="41"/>
    </row>
    <row r="5290" spans="3:3" x14ac:dyDescent="0.2">
      <c r="C5290" s="41"/>
    </row>
    <row r="5291" spans="3:3" x14ac:dyDescent="0.2">
      <c r="C5291" s="41"/>
    </row>
    <row r="5292" spans="3:3" x14ac:dyDescent="0.2">
      <c r="C5292" s="41"/>
    </row>
    <row r="5293" spans="3:3" x14ac:dyDescent="0.2">
      <c r="C5293" s="41"/>
    </row>
    <row r="5294" spans="3:3" x14ac:dyDescent="0.2">
      <c r="C5294" s="41"/>
    </row>
    <row r="5295" spans="3:3" x14ac:dyDescent="0.2">
      <c r="C5295" s="41"/>
    </row>
    <row r="5296" spans="3:3" x14ac:dyDescent="0.2">
      <c r="C5296" s="41"/>
    </row>
    <row r="5297" spans="3:3" x14ac:dyDescent="0.2">
      <c r="C5297" s="41"/>
    </row>
    <row r="5298" spans="3:3" x14ac:dyDescent="0.2">
      <c r="C5298" s="41"/>
    </row>
    <row r="5299" spans="3:3" x14ac:dyDescent="0.2">
      <c r="C5299" s="41"/>
    </row>
    <row r="5300" spans="3:3" x14ac:dyDescent="0.2">
      <c r="C5300" s="41"/>
    </row>
    <row r="5301" spans="3:3" x14ac:dyDescent="0.2">
      <c r="C5301" s="41"/>
    </row>
    <row r="5302" spans="3:3" x14ac:dyDescent="0.2">
      <c r="C5302" s="41"/>
    </row>
    <row r="5303" spans="3:3" x14ac:dyDescent="0.2">
      <c r="C5303" s="41"/>
    </row>
    <row r="5304" spans="3:3" x14ac:dyDescent="0.2">
      <c r="C5304" s="41"/>
    </row>
    <row r="5305" spans="3:3" x14ac:dyDescent="0.2">
      <c r="C5305" s="41"/>
    </row>
    <row r="5306" spans="3:3" x14ac:dyDescent="0.2">
      <c r="C5306" s="41"/>
    </row>
    <row r="5307" spans="3:3" x14ac:dyDescent="0.2">
      <c r="C5307" s="41"/>
    </row>
    <row r="5308" spans="3:3" x14ac:dyDescent="0.2">
      <c r="C5308" s="41"/>
    </row>
    <row r="5309" spans="3:3" x14ac:dyDescent="0.2">
      <c r="C5309" s="41"/>
    </row>
    <row r="5310" spans="3:3" x14ac:dyDescent="0.2">
      <c r="C5310" s="41"/>
    </row>
    <row r="5311" spans="3:3" x14ac:dyDescent="0.2">
      <c r="C5311" s="41"/>
    </row>
    <row r="5312" spans="3:3" x14ac:dyDescent="0.2">
      <c r="C5312" s="41"/>
    </row>
    <row r="5313" spans="3:3" x14ac:dyDescent="0.2">
      <c r="C5313" s="41"/>
    </row>
    <row r="5314" spans="3:3" x14ac:dyDescent="0.2">
      <c r="C5314" s="41"/>
    </row>
    <row r="5315" spans="3:3" x14ac:dyDescent="0.2">
      <c r="C5315" s="41"/>
    </row>
    <row r="5316" spans="3:3" x14ac:dyDescent="0.2">
      <c r="C5316" s="41"/>
    </row>
    <row r="5317" spans="3:3" x14ac:dyDescent="0.2">
      <c r="C5317" s="41"/>
    </row>
    <row r="5318" spans="3:3" x14ac:dyDescent="0.2">
      <c r="C5318" s="41"/>
    </row>
    <row r="5319" spans="3:3" x14ac:dyDescent="0.2">
      <c r="C5319" s="41"/>
    </row>
    <row r="5320" spans="3:3" x14ac:dyDescent="0.2">
      <c r="C5320" s="41"/>
    </row>
    <row r="5321" spans="3:3" x14ac:dyDescent="0.2">
      <c r="C5321" s="41"/>
    </row>
    <row r="5322" spans="3:3" x14ac:dyDescent="0.2">
      <c r="C5322" s="41"/>
    </row>
    <row r="5323" spans="3:3" x14ac:dyDescent="0.2">
      <c r="C5323" s="41"/>
    </row>
    <row r="5324" spans="3:3" x14ac:dyDescent="0.2">
      <c r="C5324" s="41"/>
    </row>
    <row r="5325" spans="3:3" x14ac:dyDescent="0.2">
      <c r="C5325" s="41"/>
    </row>
    <row r="5326" spans="3:3" x14ac:dyDescent="0.2">
      <c r="C5326" s="41"/>
    </row>
    <row r="5327" spans="3:3" x14ac:dyDescent="0.2">
      <c r="C5327" s="41"/>
    </row>
    <row r="5328" spans="3:3" x14ac:dyDescent="0.2">
      <c r="C5328" s="41"/>
    </row>
    <row r="5329" spans="3:3" x14ac:dyDescent="0.2">
      <c r="C5329" s="41"/>
    </row>
    <row r="5330" spans="3:3" x14ac:dyDescent="0.2">
      <c r="C5330" s="41"/>
    </row>
    <row r="5331" spans="3:3" x14ac:dyDescent="0.2">
      <c r="C5331" s="41"/>
    </row>
    <row r="5332" spans="3:3" x14ac:dyDescent="0.2">
      <c r="C5332" s="41"/>
    </row>
    <row r="5333" spans="3:3" x14ac:dyDescent="0.2">
      <c r="C5333" s="41"/>
    </row>
    <row r="5334" spans="3:3" x14ac:dyDescent="0.2">
      <c r="C5334" s="41"/>
    </row>
    <row r="5335" spans="3:3" x14ac:dyDescent="0.2">
      <c r="C5335" s="41"/>
    </row>
    <row r="5336" spans="3:3" x14ac:dyDescent="0.2">
      <c r="C5336" s="41"/>
    </row>
    <row r="5337" spans="3:3" x14ac:dyDescent="0.2">
      <c r="C5337" s="41"/>
    </row>
    <row r="5338" spans="3:3" x14ac:dyDescent="0.2">
      <c r="C5338" s="41"/>
    </row>
    <row r="5339" spans="3:3" x14ac:dyDescent="0.2">
      <c r="C5339" s="41"/>
    </row>
    <row r="5340" spans="3:3" x14ac:dyDescent="0.2">
      <c r="C5340" s="41"/>
    </row>
    <row r="5341" spans="3:3" x14ac:dyDescent="0.2">
      <c r="C5341" s="41"/>
    </row>
    <row r="5342" spans="3:3" x14ac:dyDescent="0.2">
      <c r="C5342" s="41"/>
    </row>
    <row r="5343" spans="3:3" x14ac:dyDescent="0.2">
      <c r="C5343" s="41"/>
    </row>
    <row r="5344" spans="3:3" x14ac:dyDescent="0.2">
      <c r="C5344" s="41"/>
    </row>
    <row r="5345" spans="3:3" x14ac:dyDescent="0.2">
      <c r="C5345" s="41"/>
    </row>
    <row r="5346" spans="3:3" x14ac:dyDescent="0.2">
      <c r="C5346" s="41"/>
    </row>
    <row r="5347" spans="3:3" x14ac:dyDescent="0.2">
      <c r="C5347" s="41"/>
    </row>
    <row r="5348" spans="3:3" x14ac:dyDescent="0.2">
      <c r="C5348" s="41"/>
    </row>
    <row r="5349" spans="3:3" x14ac:dyDescent="0.2">
      <c r="C5349" s="41"/>
    </row>
    <row r="5350" spans="3:3" x14ac:dyDescent="0.2">
      <c r="C5350" s="41"/>
    </row>
    <row r="5351" spans="3:3" x14ac:dyDescent="0.2">
      <c r="C5351" s="41"/>
    </row>
    <row r="5352" spans="3:3" x14ac:dyDescent="0.2">
      <c r="C5352" s="41"/>
    </row>
    <row r="5353" spans="3:3" x14ac:dyDescent="0.2">
      <c r="C5353" s="41"/>
    </row>
    <row r="5354" spans="3:3" x14ac:dyDescent="0.2">
      <c r="C5354" s="41"/>
    </row>
    <row r="5355" spans="3:3" x14ac:dyDescent="0.2">
      <c r="C5355" s="41"/>
    </row>
    <row r="5356" spans="3:3" x14ac:dyDescent="0.2">
      <c r="C5356" s="41"/>
    </row>
    <row r="5357" spans="3:3" x14ac:dyDescent="0.2">
      <c r="C5357" s="41"/>
    </row>
    <row r="5358" spans="3:3" x14ac:dyDescent="0.2">
      <c r="C5358" s="41"/>
    </row>
    <row r="5359" spans="3:3" x14ac:dyDescent="0.2">
      <c r="C5359" s="41"/>
    </row>
    <row r="5360" spans="3:3" x14ac:dyDescent="0.2">
      <c r="C5360" s="41"/>
    </row>
    <row r="5361" spans="3:3" x14ac:dyDescent="0.2">
      <c r="C5361" s="41"/>
    </row>
    <row r="5362" spans="3:3" x14ac:dyDescent="0.2">
      <c r="C5362" s="41"/>
    </row>
    <row r="5363" spans="3:3" x14ac:dyDescent="0.2">
      <c r="C5363" s="41"/>
    </row>
    <row r="5364" spans="3:3" x14ac:dyDescent="0.2">
      <c r="C5364" s="41"/>
    </row>
    <row r="5365" spans="3:3" x14ac:dyDescent="0.2">
      <c r="C5365" s="41"/>
    </row>
    <row r="5366" spans="3:3" x14ac:dyDescent="0.2">
      <c r="C5366" s="41"/>
    </row>
    <row r="5367" spans="3:3" x14ac:dyDescent="0.2">
      <c r="C5367" s="41"/>
    </row>
    <row r="5368" spans="3:3" x14ac:dyDescent="0.2">
      <c r="C5368" s="41"/>
    </row>
    <row r="5369" spans="3:3" x14ac:dyDescent="0.2">
      <c r="C5369" s="41"/>
    </row>
    <row r="5370" spans="3:3" x14ac:dyDescent="0.2">
      <c r="C5370" s="41"/>
    </row>
    <row r="5371" spans="3:3" x14ac:dyDescent="0.2">
      <c r="C5371" s="41"/>
    </row>
    <row r="5372" spans="3:3" x14ac:dyDescent="0.2">
      <c r="C5372" s="41"/>
    </row>
    <row r="5373" spans="3:3" x14ac:dyDescent="0.2">
      <c r="C5373" s="41"/>
    </row>
    <row r="5374" spans="3:3" x14ac:dyDescent="0.2">
      <c r="C5374" s="41"/>
    </row>
    <row r="5375" spans="3:3" x14ac:dyDescent="0.2">
      <c r="C5375" s="41"/>
    </row>
    <row r="5376" spans="3:3" x14ac:dyDescent="0.2">
      <c r="C5376" s="41"/>
    </row>
    <row r="5377" spans="3:3" x14ac:dyDescent="0.2">
      <c r="C5377" s="41"/>
    </row>
    <row r="5378" spans="3:3" x14ac:dyDescent="0.2">
      <c r="C5378" s="41"/>
    </row>
    <row r="5379" spans="3:3" x14ac:dyDescent="0.2">
      <c r="C5379" s="41"/>
    </row>
    <row r="5380" spans="3:3" x14ac:dyDescent="0.2">
      <c r="C5380" s="41"/>
    </row>
    <row r="5381" spans="3:3" x14ac:dyDescent="0.2">
      <c r="C5381" s="41"/>
    </row>
    <row r="5382" spans="3:3" x14ac:dyDescent="0.2">
      <c r="C5382" s="41"/>
    </row>
    <row r="5383" spans="3:3" x14ac:dyDescent="0.2">
      <c r="C5383" s="41"/>
    </row>
    <row r="5384" spans="3:3" x14ac:dyDescent="0.2">
      <c r="C5384" s="41"/>
    </row>
    <row r="5385" spans="3:3" x14ac:dyDescent="0.2">
      <c r="C5385" s="41"/>
    </row>
    <row r="5386" spans="3:3" x14ac:dyDescent="0.2">
      <c r="C5386" s="41"/>
    </row>
    <row r="5387" spans="3:3" x14ac:dyDescent="0.2">
      <c r="C5387" s="41"/>
    </row>
    <row r="5388" spans="3:3" x14ac:dyDescent="0.2">
      <c r="C5388" s="41"/>
    </row>
    <row r="5389" spans="3:3" x14ac:dyDescent="0.2">
      <c r="C5389" s="41"/>
    </row>
    <row r="5390" spans="3:3" x14ac:dyDescent="0.2">
      <c r="C5390" s="41"/>
    </row>
    <row r="5391" spans="3:3" x14ac:dyDescent="0.2">
      <c r="C5391" s="41"/>
    </row>
    <row r="5392" spans="3:3" x14ac:dyDescent="0.2">
      <c r="C5392" s="41"/>
    </row>
    <row r="5393" spans="3:3" x14ac:dyDescent="0.2">
      <c r="C5393" s="41"/>
    </row>
    <row r="5394" spans="3:3" x14ac:dyDescent="0.2">
      <c r="C5394" s="41"/>
    </row>
    <row r="5395" spans="3:3" x14ac:dyDescent="0.2">
      <c r="C5395" s="41"/>
    </row>
    <row r="5396" spans="3:3" x14ac:dyDescent="0.2">
      <c r="C5396" s="41"/>
    </row>
    <row r="5397" spans="3:3" x14ac:dyDescent="0.2">
      <c r="C5397" s="41"/>
    </row>
    <row r="5398" spans="3:3" x14ac:dyDescent="0.2">
      <c r="C5398" s="41"/>
    </row>
    <row r="5399" spans="3:3" x14ac:dyDescent="0.2">
      <c r="C5399" s="41"/>
    </row>
    <row r="5400" spans="3:3" x14ac:dyDescent="0.2">
      <c r="C5400" s="41"/>
    </row>
    <row r="5401" spans="3:3" x14ac:dyDescent="0.2">
      <c r="C5401" s="41"/>
    </row>
    <row r="5402" spans="3:3" x14ac:dyDescent="0.2">
      <c r="C5402" s="41"/>
    </row>
    <row r="5403" spans="3:3" x14ac:dyDescent="0.2">
      <c r="C5403" s="41"/>
    </row>
    <row r="5404" spans="3:3" x14ac:dyDescent="0.2">
      <c r="C5404" s="41"/>
    </row>
    <row r="5405" spans="3:3" x14ac:dyDescent="0.2">
      <c r="C5405" s="41"/>
    </row>
    <row r="5406" spans="3:3" x14ac:dyDescent="0.2">
      <c r="C5406" s="41"/>
    </row>
    <row r="5407" spans="3:3" x14ac:dyDescent="0.2">
      <c r="C5407" s="41"/>
    </row>
    <row r="5408" spans="3:3" x14ac:dyDescent="0.2">
      <c r="C5408" s="41"/>
    </row>
    <row r="5409" spans="3:3" x14ac:dyDescent="0.2">
      <c r="C5409" s="41"/>
    </row>
    <row r="5410" spans="3:3" x14ac:dyDescent="0.2">
      <c r="C5410" s="41"/>
    </row>
    <row r="5411" spans="3:3" x14ac:dyDescent="0.2">
      <c r="C5411" s="41"/>
    </row>
    <row r="5412" spans="3:3" x14ac:dyDescent="0.2">
      <c r="C5412" s="41"/>
    </row>
    <row r="5413" spans="3:3" x14ac:dyDescent="0.2">
      <c r="C5413" s="41"/>
    </row>
    <row r="5414" spans="3:3" x14ac:dyDescent="0.2">
      <c r="C5414" s="41"/>
    </row>
    <row r="5415" spans="3:3" x14ac:dyDescent="0.2">
      <c r="C5415" s="41"/>
    </row>
    <row r="5416" spans="3:3" x14ac:dyDescent="0.2">
      <c r="C5416" s="41"/>
    </row>
    <row r="5417" spans="3:3" x14ac:dyDescent="0.2">
      <c r="C5417" s="41"/>
    </row>
    <row r="5418" spans="3:3" x14ac:dyDescent="0.2">
      <c r="C5418" s="41"/>
    </row>
    <row r="5419" spans="3:3" x14ac:dyDescent="0.2">
      <c r="C5419" s="41"/>
    </row>
    <row r="5420" spans="3:3" x14ac:dyDescent="0.2">
      <c r="C5420" s="41"/>
    </row>
    <row r="5421" spans="3:3" x14ac:dyDescent="0.2">
      <c r="C5421" s="41"/>
    </row>
    <row r="5422" spans="3:3" x14ac:dyDescent="0.2">
      <c r="C5422" s="41"/>
    </row>
    <row r="5423" spans="3:3" x14ac:dyDescent="0.2">
      <c r="C5423" s="41"/>
    </row>
    <row r="5424" spans="3:3" x14ac:dyDescent="0.2">
      <c r="C5424" s="41"/>
    </row>
    <row r="5425" spans="3:3" x14ac:dyDescent="0.2">
      <c r="C5425" s="41"/>
    </row>
    <row r="5426" spans="3:3" x14ac:dyDescent="0.2">
      <c r="C5426" s="41"/>
    </row>
    <row r="5427" spans="3:3" x14ac:dyDescent="0.2">
      <c r="C5427" s="41"/>
    </row>
    <row r="5428" spans="3:3" x14ac:dyDescent="0.2">
      <c r="C5428" s="41"/>
    </row>
    <row r="5429" spans="3:3" x14ac:dyDescent="0.2">
      <c r="C5429" s="41"/>
    </row>
    <row r="5430" spans="3:3" x14ac:dyDescent="0.2">
      <c r="C5430" s="41"/>
    </row>
    <row r="5431" spans="3:3" x14ac:dyDescent="0.2">
      <c r="C5431" s="41"/>
    </row>
    <row r="5432" spans="3:3" x14ac:dyDescent="0.2">
      <c r="C5432" s="41"/>
    </row>
    <row r="5433" spans="3:3" x14ac:dyDescent="0.2">
      <c r="C5433" s="41"/>
    </row>
    <row r="5434" spans="3:3" x14ac:dyDescent="0.2">
      <c r="C5434" s="41"/>
    </row>
    <row r="5435" spans="3:3" x14ac:dyDescent="0.2">
      <c r="C5435" s="41"/>
    </row>
    <row r="5436" spans="3:3" x14ac:dyDescent="0.2">
      <c r="C5436" s="41"/>
    </row>
    <row r="5437" spans="3:3" x14ac:dyDescent="0.2">
      <c r="C5437" s="41"/>
    </row>
    <row r="5438" spans="3:3" x14ac:dyDescent="0.2">
      <c r="C5438" s="41"/>
    </row>
    <row r="5439" spans="3:3" x14ac:dyDescent="0.2">
      <c r="C5439" s="41"/>
    </row>
    <row r="5440" spans="3:3" x14ac:dyDescent="0.2">
      <c r="C5440" s="41"/>
    </row>
    <row r="5441" spans="3:3" x14ac:dyDescent="0.2">
      <c r="C5441" s="41"/>
    </row>
    <row r="5442" spans="3:3" x14ac:dyDescent="0.2">
      <c r="C5442" s="41"/>
    </row>
    <row r="5443" spans="3:3" x14ac:dyDescent="0.2">
      <c r="C5443" s="41"/>
    </row>
    <row r="5444" spans="3:3" x14ac:dyDescent="0.2">
      <c r="C5444" s="41"/>
    </row>
    <row r="5445" spans="3:3" x14ac:dyDescent="0.2">
      <c r="C5445" s="41"/>
    </row>
    <row r="5446" spans="3:3" x14ac:dyDescent="0.2">
      <c r="C5446" s="41"/>
    </row>
    <row r="5447" spans="3:3" x14ac:dyDescent="0.2">
      <c r="C5447" s="41"/>
    </row>
    <row r="5448" spans="3:3" x14ac:dyDescent="0.2">
      <c r="C5448" s="41"/>
    </row>
    <row r="5449" spans="3:3" x14ac:dyDescent="0.2">
      <c r="C5449" s="41"/>
    </row>
    <row r="5450" spans="3:3" x14ac:dyDescent="0.2">
      <c r="C5450" s="41"/>
    </row>
    <row r="5451" spans="3:3" x14ac:dyDescent="0.2">
      <c r="C5451" s="41"/>
    </row>
    <row r="5452" spans="3:3" x14ac:dyDescent="0.2">
      <c r="C5452" s="41"/>
    </row>
    <row r="5453" spans="3:3" x14ac:dyDescent="0.2">
      <c r="C5453" s="41"/>
    </row>
    <row r="5454" spans="3:3" x14ac:dyDescent="0.2">
      <c r="C5454" s="41"/>
    </row>
    <row r="5455" spans="3:3" x14ac:dyDescent="0.2">
      <c r="C5455" s="41"/>
    </row>
    <row r="5456" spans="3:3" x14ac:dyDescent="0.2">
      <c r="C5456" s="41"/>
    </row>
    <row r="5457" spans="3:3" x14ac:dyDescent="0.2">
      <c r="C5457" s="41"/>
    </row>
    <row r="5458" spans="3:3" x14ac:dyDescent="0.2">
      <c r="C5458" s="41"/>
    </row>
    <row r="5459" spans="3:3" x14ac:dyDescent="0.2">
      <c r="C5459" s="41"/>
    </row>
    <row r="5460" spans="3:3" x14ac:dyDescent="0.2">
      <c r="C5460" s="41"/>
    </row>
    <row r="5461" spans="3:3" x14ac:dyDescent="0.2">
      <c r="C5461" s="41"/>
    </row>
    <row r="5462" spans="3:3" x14ac:dyDescent="0.2">
      <c r="C5462" s="41"/>
    </row>
    <row r="5463" spans="3:3" x14ac:dyDescent="0.2">
      <c r="C5463" s="41"/>
    </row>
    <row r="5464" spans="3:3" x14ac:dyDescent="0.2">
      <c r="C5464" s="41"/>
    </row>
    <row r="5465" spans="3:3" x14ac:dyDescent="0.2">
      <c r="C5465" s="41"/>
    </row>
    <row r="5466" spans="3:3" x14ac:dyDescent="0.2">
      <c r="C5466" s="41"/>
    </row>
    <row r="5467" spans="3:3" x14ac:dyDescent="0.2">
      <c r="C5467" s="41"/>
    </row>
    <row r="5468" spans="3:3" x14ac:dyDescent="0.2">
      <c r="C5468" s="41"/>
    </row>
    <row r="5469" spans="3:3" x14ac:dyDescent="0.2">
      <c r="C5469" s="41"/>
    </row>
    <row r="5470" spans="3:3" x14ac:dyDescent="0.2">
      <c r="C5470" s="41"/>
    </row>
    <row r="5471" spans="3:3" x14ac:dyDescent="0.2">
      <c r="C5471" s="41"/>
    </row>
    <row r="5472" spans="3:3" x14ac:dyDescent="0.2">
      <c r="C5472" s="41"/>
    </row>
    <row r="5473" spans="3:3" x14ac:dyDescent="0.2">
      <c r="C5473" s="41"/>
    </row>
    <row r="5474" spans="3:3" x14ac:dyDescent="0.2">
      <c r="C5474" s="41"/>
    </row>
    <row r="5475" spans="3:3" x14ac:dyDescent="0.2">
      <c r="C5475" s="41"/>
    </row>
    <row r="5476" spans="3:3" x14ac:dyDescent="0.2">
      <c r="C5476" s="41"/>
    </row>
    <row r="5477" spans="3:3" x14ac:dyDescent="0.2">
      <c r="C5477" s="41"/>
    </row>
    <row r="5478" spans="3:3" x14ac:dyDescent="0.2">
      <c r="C5478" s="41"/>
    </row>
    <row r="5479" spans="3:3" x14ac:dyDescent="0.2">
      <c r="C5479" s="41"/>
    </row>
    <row r="5480" spans="3:3" x14ac:dyDescent="0.2">
      <c r="C5480" s="41"/>
    </row>
    <row r="5481" spans="3:3" x14ac:dyDescent="0.2">
      <c r="C5481" s="41"/>
    </row>
    <row r="5482" spans="3:3" x14ac:dyDescent="0.2">
      <c r="C5482" s="41"/>
    </row>
    <row r="5483" spans="3:3" x14ac:dyDescent="0.2">
      <c r="C5483" s="41"/>
    </row>
    <row r="5484" spans="3:3" x14ac:dyDescent="0.2">
      <c r="C5484" s="41"/>
    </row>
    <row r="5485" spans="3:3" x14ac:dyDescent="0.2">
      <c r="C5485" s="41"/>
    </row>
    <row r="5486" spans="3:3" x14ac:dyDescent="0.2">
      <c r="C5486" s="41"/>
    </row>
    <row r="5487" spans="3:3" x14ac:dyDescent="0.2">
      <c r="C5487" s="41"/>
    </row>
    <row r="5488" spans="3:3" x14ac:dyDescent="0.2">
      <c r="C5488" s="41"/>
    </row>
    <row r="5489" spans="3:3" x14ac:dyDescent="0.2">
      <c r="C5489" s="41"/>
    </row>
    <row r="5490" spans="3:3" x14ac:dyDescent="0.2">
      <c r="C5490" s="41"/>
    </row>
    <row r="5491" spans="3:3" x14ac:dyDescent="0.2">
      <c r="C5491" s="41"/>
    </row>
    <row r="5492" spans="3:3" x14ac:dyDescent="0.2">
      <c r="C5492" s="41"/>
    </row>
    <row r="5493" spans="3:3" x14ac:dyDescent="0.2">
      <c r="C5493" s="41"/>
    </row>
    <row r="5494" spans="3:3" x14ac:dyDescent="0.2">
      <c r="C5494" s="41"/>
    </row>
    <row r="5495" spans="3:3" x14ac:dyDescent="0.2">
      <c r="C5495" s="41"/>
    </row>
    <row r="5496" spans="3:3" x14ac:dyDescent="0.2">
      <c r="C5496" s="41"/>
    </row>
    <row r="5497" spans="3:3" x14ac:dyDescent="0.2">
      <c r="C5497" s="41"/>
    </row>
    <row r="5498" spans="3:3" x14ac:dyDescent="0.2">
      <c r="C5498" s="41"/>
    </row>
    <row r="5499" spans="3:3" x14ac:dyDescent="0.2">
      <c r="C5499" s="41"/>
    </row>
    <row r="5500" spans="3:3" x14ac:dyDescent="0.2">
      <c r="C5500" s="41"/>
    </row>
    <row r="5501" spans="3:3" x14ac:dyDescent="0.2">
      <c r="C5501" s="41"/>
    </row>
    <row r="5502" spans="3:3" x14ac:dyDescent="0.2">
      <c r="C5502" s="41"/>
    </row>
    <row r="5503" spans="3:3" x14ac:dyDescent="0.2">
      <c r="C5503" s="41"/>
    </row>
    <row r="5504" spans="3:3" x14ac:dyDescent="0.2">
      <c r="C5504" s="41"/>
    </row>
    <row r="5505" spans="3:3" x14ac:dyDescent="0.2">
      <c r="C5505" s="41"/>
    </row>
    <row r="5506" spans="3:3" x14ac:dyDescent="0.2">
      <c r="C5506" s="41"/>
    </row>
    <row r="5507" spans="3:3" x14ac:dyDescent="0.2">
      <c r="C5507" s="41"/>
    </row>
    <row r="5508" spans="3:3" x14ac:dyDescent="0.2">
      <c r="C5508" s="41"/>
    </row>
    <row r="5509" spans="3:3" x14ac:dyDescent="0.2">
      <c r="C5509" s="41"/>
    </row>
    <row r="5510" spans="3:3" x14ac:dyDescent="0.2">
      <c r="C5510" s="41"/>
    </row>
    <row r="5511" spans="3:3" x14ac:dyDescent="0.2">
      <c r="C5511" s="41"/>
    </row>
    <row r="5512" spans="3:3" x14ac:dyDescent="0.2">
      <c r="C5512" s="41"/>
    </row>
    <row r="5513" spans="3:3" x14ac:dyDescent="0.2">
      <c r="C5513" s="41"/>
    </row>
    <row r="5514" spans="3:3" x14ac:dyDescent="0.2">
      <c r="C5514" s="41"/>
    </row>
    <row r="5515" spans="3:3" x14ac:dyDescent="0.2">
      <c r="C5515" s="41"/>
    </row>
    <row r="5516" spans="3:3" x14ac:dyDescent="0.2">
      <c r="C5516" s="41"/>
    </row>
    <row r="5517" spans="3:3" x14ac:dyDescent="0.2">
      <c r="C5517" s="41"/>
    </row>
    <row r="5518" spans="3:3" x14ac:dyDescent="0.2">
      <c r="C5518" s="41"/>
    </row>
    <row r="5519" spans="3:3" x14ac:dyDescent="0.2">
      <c r="C5519" s="41"/>
    </row>
    <row r="5520" spans="3:3" x14ac:dyDescent="0.2">
      <c r="C5520" s="41"/>
    </row>
    <row r="5521" spans="3:3" x14ac:dyDescent="0.2">
      <c r="C5521" s="41"/>
    </row>
    <row r="5522" spans="3:3" x14ac:dyDescent="0.2">
      <c r="C5522" s="41"/>
    </row>
    <row r="5523" spans="3:3" x14ac:dyDescent="0.2">
      <c r="C5523" s="41"/>
    </row>
    <row r="5524" spans="3:3" x14ac:dyDescent="0.2">
      <c r="C5524" s="41"/>
    </row>
    <row r="5525" spans="3:3" x14ac:dyDescent="0.2">
      <c r="C5525" s="41"/>
    </row>
    <row r="5526" spans="3:3" x14ac:dyDescent="0.2">
      <c r="C5526" s="41"/>
    </row>
    <row r="5527" spans="3:3" x14ac:dyDescent="0.2">
      <c r="C5527" s="41"/>
    </row>
    <row r="5528" spans="3:3" x14ac:dyDescent="0.2">
      <c r="C5528" s="41"/>
    </row>
    <row r="5529" spans="3:3" x14ac:dyDescent="0.2">
      <c r="C5529" s="41"/>
    </row>
    <row r="5530" spans="3:3" x14ac:dyDescent="0.2">
      <c r="C5530" s="41"/>
    </row>
    <row r="5531" spans="3:3" x14ac:dyDescent="0.2">
      <c r="C5531" s="41"/>
    </row>
    <row r="5532" spans="3:3" x14ac:dyDescent="0.2">
      <c r="C5532" s="41"/>
    </row>
    <row r="5533" spans="3:3" x14ac:dyDescent="0.2">
      <c r="C5533" s="41"/>
    </row>
    <row r="5534" spans="3:3" x14ac:dyDescent="0.2">
      <c r="C5534" s="41"/>
    </row>
    <row r="5535" spans="3:3" x14ac:dyDescent="0.2">
      <c r="C5535" s="41"/>
    </row>
    <row r="5536" spans="3:3" x14ac:dyDescent="0.2">
      <c r="C5536" s="41"/>
    </row>
    <row r="5537" spans="3:3" x14ac:dyDescent="0.2">
      <c r="C5537" s="41"/>
    </row>
    <row r="5538" spans="3:3" x14ac:dyDescent="0.2">
      <c r="C5538" s="41"/>
    </row>
    <row r="5539" spans="3:3" x14ac:dyDescent="0.2">
      <c r="C5539" s="41"/>
    </row>
    <row r="5540" spans="3:3" x14ac:dyDescent="0.2">
      <c r="C5540" s="41"/>
    </row>
    <row r="5541" spans="3:3" x14ac:dyDescent="0.2">
      <c r="C5541" s="41"/>
    </row>
    <row r="5542" spans="3:3" x14ac:dyDescent="0.2">
      <c r="C5542" s="41"/>
    </row>
    <row r="5543" spans="3:3" x14ac:dyDescent="0.2">
      <c r="C5543" s="41"/>
    </row>
    <row r="5544" spans="3:3" x14ac:dyDescent="0.2">
      <c r="C5544" s="41"/>
    </row>
    <row r="5545" spans="3:3" x14ac:dyDescent="0.2">
      <c r="C5545" s="41"/>
    </row>
    <row r="5546" spans="3:3" x14ac:dyDescent="0.2">
      <c r="C5546" s="41"/>
    </row>
    <row r="5547" spans="3:3" x14ac:dyDescent="0.2">
      <c r="C5547" s="41"/>
    </row>
    <row r="5548" spans="3:3" x14ac:dyDescent="0.2">
      <c r="C5548" s="41"/>
    </row>
    <row r="5549" spans="3:3" x14ac:dyDescent="0.2">
      <c r="C5549" s="41"/>
    </row>
    <row r="5550" spans="3:3" x14ac:dyDescent="0.2">
      <c r="C5550" s="41"/>
    </row>
    <row r="5551" spans="3:3" x14ac:dyDescent="0.2">
      <c r="C5551" s="41"/>
    </row>
    <row r="5552" spans="3:3" x14ac:dyDescent="0.2">
      <c r="C5552" s="41"/>
    </row>
    <row r="5553" spans="3:3" x14ac:dyDescent="0.2">
      <c r="C5553" s="41"/>
    </row>
    <row r="5554" spans="3:3" x14ac:dyDescent="0.2">
      <c r="C5554" s="41"/>
    </row>
    <row r="5555" spans="3:3" x14ac:dyDescent="0.2">
      <c r="C5555" s="41"/>
    </row>
    <row r="5556" spans="3:3" x14ac:dyDescent="0.2">
      <c r="C5556" s="41"/>
    </row>
    <row r="5557" spans="3:3" x14ac:dyDescent="0.2">
      <c r="C5557" s="41"/>
    </row>
    <row r="5558" spans="3:3" x14ac:dyDescent="0.2">
      <c r="C5558" s="41"/>
    </row>
    <row r="5559" spans="3:3" x14ac:dyDescent="0.2">
      <c r="C5559" s="41"/>
    </row>
    <row r="5560" spans="3:3" x14ac:dyDescent="0.2">
      <c r="C5560" s="41"/>
    </row>
    <row r="5561" spans="3:3" x14ac:dyDescent="0.2">
      <c r="C5561" s="41"/>
    </row>
    <row r="5562" spans="3:3" x14ac:dyDescent="0.2">
      <c r="C5562" s="41"/>
    </row>
    <row r="5563" spans="3:3" x14ac:dyDescent="0.2">
      <c r="C5563" s="41"/>
    </row>
    <row r="5564" spans="3:3" x14ac:dyDescent="0.2">
      <c r="C5564" s="41"/>
    </row>
    <row r="5565" spans="3:3" x14ac:dyDescent="0.2">
      <c r="C5565" s="41"/>
    </row>
    <row r="5566" spans="3:3" x14ac:dyDescent="0.2">
      <c r="C5566" s="41"/>
    </row>
    <row r="5567" spans="3:3" x14ac:dyDescent="0.2">
      <c r="C5567" s="41"/>
    </row>
    <row r="5568" spans="3:3" x14ac:dyDescent="0.2">
      <c r="C5568" s="41"/>
    </row>
    <row r="5569" spans="3:3" x14ac:dyDescent="0.2">
      <c r="C5569" s="41"/>
    </row>
    <row r="5570" spans="3:3" x14ac:dyDescent="0.2">
      <c r="C5570" s="41"/>
    </row>
    <row r="5571" spans="3:3" x14ac:dyDescent="0.2">
      <c r="C5571" s="41"/>
    </row>
    <row r="5572" spans="3:3" x14ac:dyDescent="0.2">
      <c r="C5572" s="41"/>
    </row>
    <row r="5573" spans="3:3" x14ac:dyDescent="0.2">
      <c r="C5573" s="41"/>
    </row>
    <row r="5574" spans="3:3" x14ac:dyDescent="0.2">
      <c r="C5574" s="41"/>
    </row>
    <row r="5575" spans="3:3" x14ac:dyDescent="0.2">
      <c r="C5575" s="41"/>
    </row>
    <row r="5576" spans="3:3" x14ac:dyDescent="0.2">
      <c r="C5576" s="41"/>
    </row>
    <row r="5577" spans="3:3" x14ac:dyDescent="0.2">
      <c r="C5577" s="41"/>
    </row>
    <row r="5578" spans="3:3" x14ac:dyDescent="0.2">
      <c r="C5578" s="41"/>
    </row>
    <row r="5579" spans="3:3" x14ac:dyDescent="0.2">
      <c r="C5579" s="41"/>
    </row>
    <row r="5580" spans="3:3" x14ac:dyDescent="0.2">
      <c r="C5580" s="41"/>
    </row>
    <row r="5581" spans="3:3" x14ac:dyDescent="0.2">
      <c r="C5581" s="41"/>
    </row>
    <row r="5582" spans="3:3" x14ac:dyDescent="0.2">
      <c r="C5582" s="41"/>
    </row>
    <row r="5583" spans="3:3" x14ac:dyDescent="0.2">
      <c r="C5583" s="41"/>
    </row>
    <row r="5584" spans="3:3" x14ac:dyDescent="0.2">
      <c r="C5584" s="41"/>
    </row>
    <row r="5585" spans="3:3" x14ac:dyDescent="0.2">
      <c r="C5585" s="41"/>
    </row>
    <row r="5586" spans="3:3" x14ac:dyDescent="0.2">
      <c r="C5586" s="41"/>
    </row>
    <row r="5587" spans="3:3" x14ac:dyDescent="0.2">
      <c r="C5587" s="41"/>
    </row>
    <row r="5588" spans="3:3" x14ac:dyDescent="0.2">
      <c r="C5588" s="41"/>
    </row>
    <row r="5589" spans="3:3" x14ac:dyDescent="0.2">
      <c r="C5589" s="41"/>
    </row>
    <row r="5590" spans="3:3" x14ac:dyDescent="0.2">
      <c r="C5590" s="41"/>
    </row>
    <row r="5591" spans="3:3" x14ac:dyDescent="0.2">
      <c r="C5591" s="41"/>
    </row>
    <row r="5592" spans="3:3" x14ac:dyDescent="0.2">
      <c r="C5592" s="41"/>
    </row>
    <row r="5593" spans="3:3" x14ac:dyDescent="0.2">
      <c r="C5593" s="41"/>
    </row>
    <row r="5594" spans="3:3" x14ac:dyDescent="0.2">
      <c r="C5594" s="41"/>
    </row>
    <row r="5595" spans="3:3" x14ac:dyDescent="0.2">
      <c r="C5595" s="41"/>
    </row>
    <row r="5596" spans="3:3" x14ac:dyDescent="0.2">
      <c r="C5596" s="41"/>
    </row>
    <row r="5597" spans="3:3" x14ac:dyDescent="0.2">
      <c r="C5597" s="41"/>
    </row>
    <row r="5598" spans="3:3" x14ac:dyDescent="0.2">
      <c r="C5598" s="41"/>
    </row>
    <row r="5599" spans="3:3" x14ac:dyDescent="0.2">
      <c r="C5599" s="41"/>
    </row>
    <row r="5600" spans="3:3" x14ac:dyDescent="0.2">
      <c r="C5600" s="41"/>
    </row>
    <row r="5601" spans="3:3" x14ac:dyDescent="0.2">
      <c r="C5601" s="41"/>
    </row>
    <row r="5602" spans="3:3" x14ac:dyDescent="0.2">
      <c r="C5602" s="41"/>
    </row>
    <row r="5603" spans="3:3" x14ac:dyDescent="0.2">
      <c r="C5603" s="41"/>
    </row>
    <row r="5604" spans="3:3" x14ac:dyDescent="0.2">
      <c r="C5604" s="41"/>
    </row>
    <row r="5605" spans="3:3" x14ac:dyDescent="0.2">
      <c r="C5605" s="41"/>
    </row>
    <row r="5606" spans="3:3" x14ac:dyDescent="0.2">
      <c r="C5606" s="41"/>
    </row>
    <row r="5607" spans="3:3" x14ac:dyDescent="0.2">
      <c r="C5607" s="41"/>
    </row>
    <row r="5608" spans="3:3" x14ac:dyDescent="0.2">
      <c r="C5608" s="41"/>
    </row>
    <row r="5609" spans="3:3" x14ac:dyDescent="0.2">
      <c r="C5609" s="41"/>
    </row>
    <row r="5610" spans="3:3" x14ac:dyDescent="0.2">
      <c r="C5610" s="41"/>
    </row>
    <row r="5611" spans="3:3" x14ac:dyDescent="0.2">
      <c r="C5611" s="41"/>
    </row>
    <row r="5612" spans="3:3" x14ac:dyDescent="0.2">
      <c r="C5612" s="41"/>
    </row>
    <row r="5613" spans="3:3" x14ac:dyDescent="0.2">
      <c r="C5613" s="41"/>
    </row>
    <row r="5614" spans="3:3" x14ac:dyDescent="0.2">
      <c r="C5614" s="41"/>
    </row>
    <row r="5615" spans="3:3" x14ac:dyDescent="0.2">
      <c r="C5615" s="41"/>
    </row>
    <row r="5616" spans="3:3" x14ac:dyDescent="0.2">
      <c r="C5616" s="41"/>
    </row>
    <row r="5617" spans="3:3" x14ac:dyDescent="0.2">
      <c r="C5617" s="41"/>
    </row>
    <row r="5618" spans="3:3" x14ac:dyDescent="0.2">
      <c r="C5618" s="41"/>
    </row>
    <row r="5619" spans="3:3" x14ac:dyDescent="0.2">
      <c r="C5619" s="41"/>
    </row>
    <row r="5620" spans="3:3" x14ac:dyDescent="0.2">
      <c r="C5620" s="41"/>
    </row>
    <row r="5621" spans="3:3" x14ac:dyDescent="0.2">
      <c r="C5621" s="41"/>
    </row>
    <row r="5622" spans="3:3" x14ac:dyDescent="0.2">
      <c r="C5622" s="41"/>
    </row>
    <row r="5623" spans="3:3" x14ac:dyDescent="0.2">
      <c r="C5623" s="41"/>
    </row>
    <row r="5624" spans="3:3" x14ac:dyDescent="0.2">
      <c r="C5624" s="41"/>
    </row>
    <row r="5625" spans="3:3" x14ac:dyDescent="0.2">
      <c r="C5625" s="41"/>
    </row>
    <row r="5626" spans="3:3" x14ac:dyDescent="0.2">
      <c r="C5626" s="41"/>
    </row>
    <row r="5627" spans="3:3" x14ac:dyDescent="0.2">
      <c r="C5627" s="41"/>
    </row>
    <row r="5628" spans="3:3" x14ac:dyDescent="0.2">
      <c r="C5628" s="41"/>
    </row>
    <row r="5629" spans="3:3" x14ac:dyDescent="0.2">
      <c r="C5629" s="41"/>
    </row>
    <row r="5630" spans="3:3" x14ac:dyDescent="0.2">
      <c r="C5630" s="41"/>
    </row>
    <row r="5631" spans="3:3" x14ac:dyDescent="0.2">
      <c r="C5631" s="41"/>
    </row>
    <row r="5632" spans="3:3" x14ac:dyDescent="0.2">
      <c r="C5632" s="41"/>
    </row>
    <row r="5633" spans="3:3" x14ac:dyDescent="0.2">
      <c r="C5633" s="41"/>
    </row>
    <row r="5634" spans="3:3" x14ac:dyDescent="0.2">
      <c r="C5634" s="41"/>
    </row>
    <row r="5635" spans="3:3" x14ac:dyDescent="0.2">
      <c r="C5635" s="41"/>
    </row>
    <row r="5636" spans="3:3" x14ac:dyDescent="0.2">
      <c r="C5636" s="41"/>
    </row>
    <row r="5637" spans="3:3" x14ac:dyDescent="0.2">
      <c r="C5637" s="41"/>
    </row>
    <row r="5638" spans="3:3" x14ac:dyDescent="0.2">
      <c r="C5638" s="41"/>
    </row>
    <row r="5639" spans="3:3" x14ac:dyDescent="0.2">
      <c r="C5639" s="41"/>
    </row>
    <row r="5640" spans="3:3" x14ac:dyDescent="0.2">
      <c r="C5640" s="41"/>
    </row>
    <row r="5641" spans="3:3" x14ac:dyDescent="0.2">
      <c r="C5641" s="41"/>
    </row>
    <row r="5642" spans="3:3" x14ac:dyDescent="0.2">
      <c r="C5642" s="41"/>
    </row>
    <row r="5643" spans="3:3" x14ac:dyDescent="0.2">
      <c r="C5643" s="41"/>
    </row>
    <row r="5644" spans="3:3" x14ac:dyDescent="0.2">
      <c r="C5644" s="41"/>
    </row>
    <row r="5645" spans="3:3" x14ac:dyDescent="0.2">
      <c r="C5645" s="41"/>
    </row>
    <row r="5646" spans="3:3" x14ac:dyDescent="0.2">
      <c r="C5646" s="41"/>
    </row>
    <row r="5647" spans="3:3" x14ac:dyDescent="0.2">
      <c r="C5647" s="41"/>
    </row>
    <row r="5648" spans="3:3" x14ac:dyDescent="0.2">
      <c r="C5648" s="41"/>
    </row>
    <row r="5649" spans="3:3" x14ac:dyDescent="0.2">
      <c r="C5649" s="41"/>
    </row>
    <row r="5650" spans="3:3" x14ac:dyDescent="0.2">
      <c r="C5650" s="41"/>
    </row>
    <row r="5651" spans="3:3" x14ac:dyDescent="0.2">
      <c r="C5651" s="41"/>
    </row>
    <row r="5652" spans="3:3" x14ac:dyDescent="0.2">
      <c r="C5652" s="41"/>
    </row>
    <row r="5653" spans="3:3" x14ac:dyDescent="0.2">
      <c r="C5653" s="41"/>
    </row>
    <row r="5654" spans="3:3" x14ac:dyDescent="0.2">
      <c r="C5654" s="41"/>
    </row>
    <row r="5655" spans="3:3" x14ac:dyDescent="0.2">
      <c r="C5655" s="41"/>
    </row>
    <row r="5656" spans="3:3" x14ac:dyDescent="0.2">
      <c r="C5656" s="41"/>
    </row>
    <row r="5657" spans="3:3" x14ac:dyDescent="0.2">
      <c r="C5657" s="41"/>
    </row>
    <row r="5658" spans="3:3" x14ac:dyDescent="0.2">
      <c r="C5658" s="41"/>
    </row>
    <row r="5659" spans="3:3" x14ac:dyDescent="0.2">
      <c r="C5659" s="41"/>
    </row>
    <row r="5660" spans="3:3" x14ac:dyDescent="0.2">
      <c r="C5660" s="41"/>
    </row>
    <row r="5661" spans="3:3" x14ac:dyDescent="0.2">
      <c r="C5661" s="41"/>
    </row>
    <row r="5662" spans="3:3" x14ac:dyDescent="0.2">
      <c r="C5662" s="41"/>
    </row>
    <row r="5663" spans="3:3" x14ac:dyDescent="0.2">
      <c r="C5663" s="41"/>
    </row>
    <row r="5664" spans="3:3" x14ac:dyDescent="0.2">
      <c r="C5664" s="41"/>
    </row>
    <row r="5665" spans="3:3" x14ac:dyDescent="0.2">
      <c r="C5665" s="41"/>
    </row>
    <row r="5666" spans="3:3" x14ac:dyDescent="0.2">
      <c r="C5666" s="41"/>
    </row>
    <row r="5667" spans="3:3" x14ac:dyDescent="0.2">
      <c r="C5667" s="41"/>
    </row>
    <row r="5668" spans="3:3" x14ac:dyDescent="0.2">
      <c r="C5668" s="41"/>
    </row>
    <row r="5669" spans="3:3" x14ac:dyDescent="0.2">
      <c r="C5669" s="41"/>
    </row>
    <row r="5670" spans="3:3" x14ac:dyDescent="0.2">
      <c r="C5670" s="41"/>
    </row>
    <row r="5671" spans="3:3" x14ac:dyDescent="0.2">
      <c r="C5671" s="41"/>
    </row>
    <row r="5672" spans="3:3" x14ac:dyDescent="0.2">
      <c r="C5672" s="41"/>
    </row>
    <row r="5673" spans="3:3" x14ac:dyDescent="0.2">
      <c r="C5673" s="41"/>
    </row>
    <row r="5674" spans="3:3" x14ac:dyDescent="0.2">
      <c r="C5674" s="41"/>
    </row>
    <row r="5675" spans="3:3" x14ac:dyDescent="0.2">
      <c r="C5675" s="41"/>
    </row>
    <row r="5676" spans="3:3" x14ac:dyDescent="0.2">
      <c r="C5676" s="41"/>
    </row>
    <row r="5677" spans="3:3" x14ac:dyDescent="0.2">
      <c r="C5677" s="41"/>
    </row>
    <row r="5678" spans="3:3" x14ac:dyDescent="0.2">
      <c r="C5678" s="41"/>
    </row>
    <row r="5679" spans="3:3" x14ac:dyDescent="0.2">
      <c r="C5679" s="41"/>
    </row>
    <row r="5680" spans="3:3" x14ac:dyDescent="0.2">
      <c r="C5680" s="41"/>
    </row>
    <row r="5681" spans="3:3" x14ac:dyDescent="0.2">
      <c r="C5681" s="41"/>
    </row>
    <row r="5682" spans="3:3" x14ac:dyDescent="0.2">
      <c r="C5682" s="41"/>
    </row>
    <row r="5683" spans="3:3" x14ac:dyDescent="0.2">
      <c r="C5683" s="41"/>
    </row>
    <row r="5684" spans="3:3" x14ac:dyDescent="0.2">
      <c r="C5684" s="41"/>
    </row>
    <row r="5685" spans="3:3" x14ac:dyDescent="0.2">
      <c r="C5685" s="41"/>
    </row>
    <row r="5686" spans="3:3" x14ac:dyDescent="0.2">
      <c r="C5686" s="41"/>
    </row>
    <row r="5687" spans="3:3" x14ac:dyDescent="0.2">
      <c r="C5687" s="41"/>
    </row>
    <row r="5688" spans="3:3" x14ac:dyDescent="0.2">
      <c r="C5688" s="41"/>
    </row>
    <row r="5689" spans="3:3" x14ac:dyDescent="0.2">
      <c r="C5689" s="41"/>
    </row>
    <row r="5690" spans="3:3" x14ac:dyDescent="0.2">
      <c r="C5690" s="41"/>
    </row>
    <row r="5691" spans="3:3" x14ac:dyDescent="0.2">
      <c r="C5691" s="41"/>
    </row>
    <row r="5692" spans="3:3" x14ac:dyDescent="0.2">
      <c r="C5692" s="41"/>
    </row>
    <row r="5693" spans="3:3" x14ac:dyDescent="0.2">
      <c r="C5693" s="41"/>
    </row>
    <row r="5694" spans="3:3" x14ac:dyDescent="0.2">
      <c r="C5694" s="41"/>
    </row>
    <row r="5695" spans="3:3" x14ac:dyDescent="0.2">
      <c r="C5695" s="41"/>
    </row>
    <row r="5696" spans="3:3" x14ac:dyDescent="0.2">
      <c r="C5696" s="41"/>
    </row>
    <row r="5697" spans="3:3" x14ac:dyDescent="0.2">
      <c r="C5697" s="41"/>
    </row>
    <row r="5698" spans="3:3" x14ac:dyDescent="0.2">
      <c r="C5698" s="41"/>
    </row>
    <row r="5699" spans="3:3" x14ac:dyDescent="0.2">
      <c r="C5699" s="41"/>
    </row>
    <row r="5700" spans="3:3" x14ac:dyDescent="0.2">
      <c r="C5700" s="41"/>
    </row>
    <row r="5701" spans="3:3" x14ac:dyDescent="0.2">
      <c r="C5701" s="41"/>
    </row>
    <row r="5702" spans="3:3" x14ac:dyDescent="0.2">
      <c r="C5702" s="41"/>
    </row>
    <row r="5703" spans="3:3" x14ac:dyDescent="0.2">
      <c r="C5703" s="41"/>
    </row>
    <row r="5704" spans="3:3" x14ac:dyDescent="0.2">
      <c r="C5704" s="41"/>
    </row>
    <row r="5705" spans="3:3" x14ac:dyDescent="0.2">
      <c r="C5705" s="41"/>
    </row>
    <row r="5706" spans="3:3" x14ac:dyDescent="0.2">
      <c r="C5706" s="41"/>
    </row>
    <row r="5707" spans="3:3" x14ac:dyDescent="0.2">
      <c r="C5707" s="41"/>
    </row>
    <row r="5708" spans="3:3" x14ac:dyDescent="0.2">
      <c r="C5708" s="41"/>
    </row>
    <row r="5709" spans="3:3" x14ac:dyDescent="0.2">
      <c r="C5709" s="41"/>
    </row>
    <row r="5710" spans="3:3" x14ac:dyDescent="0.2">
      <c r="C5710" s="41"/>
    </row>
    <row r="5711" spans="3:3" x14ac:dyDescent="0.2">
      <c r="C5711" s="41"/>
    </row>
    <row r="5712" spans="3:3" x14ac:dyDescent="0.2">
      <c r="C5712" s="41"/>
    </row>
    <row r="5713" spans="3:3" x14ac:dyDescent="0.2">
      <c r="C5713" s="41"/>
    </row>
    <row r="5714" spans="3:3" x14ac:dyDescent="0.2">
      <c r="C5714" s="41"/>
    </row>
    <row r="5715" spans="3:3" x14ac:dyDescent="0.2">
      <c r="C5715" s="41"/>
    </row>
    <row r="5716" spans="3:3" x14ac:dyDescent="0.2">
      <c r="C5716" s="41"/>
    </row>
    <row r="5717" spans="3:3" x14ac:dyDescent="0.2">
      <c r="C5717" s="41"/>
    </row>
    <row r="5718" spans="3:3" x14ac:dyDescent="0.2">
      <c r="C5718" s="41"/>
    </row>
    <row r="5719" spans="3:3" x14ac:dyDescent="0.2">
      <c r="C5719" s="41"/>
    </row>
    <row r="5720" spans="3:3" x14ac:dyDescent="0.2">
      <c r="C5720" s="41"/>
    </row>
    <row r="5721" spans="3:3" x14ac:dyDescent="0.2">
      <c r="C5721" s="41"/>
    </row>
    <row r="5722" spans="3:3" x14ac:dyDescent="0.2">
      <c r="C5722" s="41"/>
    </row>
    <row r="5723" spans="3:3" x14ac:dyDescent="0.2">
      <c r="C5723" s="41"/>
    </row>
    <row r="5724" spans="3:3" x14ac:dyDescent="0.2">
      <c r="C5724" s="41"/>
    </row>
    <row r="5725" spans="3:3" x14ac:dyDescent="0.2">
      <c r="C5725" s="41"/>
    </row>
    <row r="5726" spans="3:3" x14ac:dyDescent="0.2">
      <c r="C5726" s="41"/>
    </row>
    <row r="5727" spans="3:3" x14ac:dyDescent="0.2">
      <c r="C5727" s="41"/>
    </row>
    <row r="5728" spans="3:3" x14ac:dyDescent="0.2">
      <c r="C5728" s="41"/>
    </row>
    <row r="5729" spans="3:3" x14ac:dyDescent="0.2">
      <c r="C5729" s="41"/>
    </row>
    <row r="5730" spans="3:3" x14ac:dyDescent="0.2">
      <c r="C5730" s="41"/>
    </row>
    <row r="5731" spans="3:3" x14ac:dyDescent="0.2">
      <c r="C5731" s="41"/>
    </row>
    <row r="5732" spans="3:3" x14ac:dyDescent="0.2">
      <c r="C5732" s="41"/>
    </row>
    <row r="5733" spans="3:3" x14ac:dyDescent="0.2">
      <c r="C5733" s="41"/>
    </row>
    <row r="5734" spans="3:3" x14ac:dyDescent="0.2">
      <c r="C5734" s="41"/>
    </row>
    <row r="5735" spans="3:3" x14ac:dyDescent="0.2">
      <c r="C5735" s="41"/>
    </row>
    <row r="5736" spans="3:3" x14ac:dyDescent="0.2">
      <c r="C5736" s="41"/>
    </row>
    <row r="5737" spans="3:3" x14ac:dyDescent="0.2">
      <c r="C5737" s="41"/>
    </row>
    <row r="5738" spans="3:3" x14ac:dyDescent="0.2">
      <c r="C5738" s="41"/>
    </row>
    <row r="5739" spans="3:3" x14ac:dyDescent="0.2">
      <c r="C5739" s="41"/>
    </row>
    <row r="5740" spans="3:3" x14ac:dyDescent="0.2">
      <c r="C5740" s="41"/>
    </row>
    <row r="5741" spans="3:3" x14ac:dyDescent="0.2">
      <c r="C5741" s="41"/>
    </row>
    <row r="5742" spans="3:3" x14ac:dyDescent="0.2">
      <c r="C5742" s="41"/>
    </row>
    <row r="5743" spans="3:3" x14ac:dyDescent="0.2">
      <c r="C5743" s="41"/>
    </row>
    <row r="5744" spans="3:3" x14ac:dyDescent="0.2">
      <c r="C5744" s="41"/>
    </row>
    <row r="5745" spans="3:3" x14ac:dyDescent="0.2">
      <c r="C5745" s="41"/>
    </row>
    <row r="5746" spans="3:3" x14ac:dyDescent="0.2">
      <c r="C5746" s="41"/>
    </row>
    <row r="5747" spans="3:3" x14ac:dyDescent="0.2">
      <c r="C5747" s="41"/>
    </row>
    <row r="5748" spans="3:3" x14ac:dyDescent="0.2">
      <c r="C5748" s="41"/>
    </row>
    <row r="5749" spans="3:3" x14ac:dyDescent="0.2">
      <c r="C5749" s="41"/>
    </row>
    <row r="5750" spans="3:3" x14ac:dyDescent="0.2">
      <c r="C5750" s="41"/>
    </row>
    <row r="5751" spans="3:3" x14ac:dyDescent="0.2">
      <c r="C5751" s="41"/>
    </row>
    <row r="5752" spans="3:3" x14ac:dyDescent="0.2">
      <c r="C5752" s="41"/>
    </row>
    <row r="5753" spans="3:3" x14ac:dyDescent="0.2">
      <c r="C5753" s="41"/>
    </row>
    <row r="5754" spans="3:3" x14ac:dyDescent="0.2">
      <c r="C5754" s="41"/>
    </row>
    <row r="5755" spans="3:3" x14ac:dyDescent="0.2">
      <c r="C5755" s="41"/>
    </row>
    <row r="5756" spans="3:3" x14ac:dyDescent="0.2">
      <c r="C5756" s="41"/>
    </row>
    <row r="5757" spans="3:3" x14ac:dyDescent="0.2">
      <c r="C5757" s="41"/>
    </row>
    <row r="5758" spans="3:3" x14ac:dyDescent="0.2">
      <c r="C5758" s="41"/>
    </row>
    <row r="5759" spans="3:3" x14ac:dyDescent="0.2">
      <c r="C5759" s="41"/>
    </row>
    <row r="5760" spans="3:3" x14ac:dyDescent="0.2">
      <c r="C5760" s="41"/>
    </row>
    <row r="5761" spans="3:3" x14ac:dyDescent="0.2">
      <c r="C5761" s="41"/>
    </row>
    <row r="5762" spans="3:3" x14ac:dyDescent="0.2">
      <c r="C5762" s="41"/>
    </row>
    <row r="5763" spans="3:3" x14ac:dyDescent="0.2">
      <c r="C5763" s="41"/>
    </row>
    <row r="5764" spans="3:3" x14ac:dyDescent="0.2">
      <c r="C5764" s="41"/>
    </row>
    <row r="5765" spans="3:3" x14ac:dyDescent="0.2">
      <c r="C5765" s="41"/>
    </row>
    <row r="5766" spans="3:3" x14ac:dyDescent="0.2">
      <c r="C5766" s="41"/>
    </row>
    <row r="5767" spans="3:3" x14ac:dyDescent="0.2">
      <c r="C5767" s="41"/>
    </row>
    <row r="5768" spans="3:3" x14ac:dyDescent="0.2">
      <c r="C5768" s="41"/>
    </row>
    <row r="5769" spans="3:3" x14ac:dyDescent="0.2">
      <c r="C5769" s="41"/>
    </row>
    <row r="5770" spans="3:3" x14ac:dyDescent="0.2">
      <c r="C5770" s="41"/>
    </row>
    <row r="5771" spans="3:3" x14ac:dyDescent="0.2">
      <c r="C5771" s="41"/>
    </row>
    <row r="5772" spans="3:3" x14ac:dyDescent="0.2">
      <c r="C5772" s="41"/>
    </row>
    <row r="5773" spans="3:3" x14ac:dyDescent="0.2">
      <c r="C5773" s="41"/>
    </row>
    <row r="5774" spans="3:3" x14ac:dyDescent="0.2">
      <c r="C5774" s="41"/>
    </row>
    <row r="5775" spans="3:3" x14ac:dyDescent="0.2">
      <c r="C5775" s="41"/>
    </row>
    <row r="5776" spans="3:3" x14ac:dyDescent="0.2">
      <c r="C5776" s="41"/>
    </row>
    <row r="5777" spans="3:3" x14ac:dyDescent="0.2">
      <c r="C5777" s="41"/>
    </row>
    <row r="5778" spans="3:3" x14ac:dyDescent="0.2">
      <c r="C5778" s="41"/>
    </row>
    <row r="5779" spans="3:3" x14ac:dyDescent="0.2">
      <c r="C5779" s="41"/>
    </row>
    <row r="5780" spans="3:3" x14ac:dyDescent="0.2">
      <c r="C5780" s="41"/>
    </row>
    <row r="5781" spans="3:3" x14ac:dyDescent="0.2">
      <c r="C5781" s="41"/>
    </row>
    <row r="5782" spans="3:3" x14ac:dyDescent="0.2">
      <c r="C5782" s="41"/>
    </row>
    <row r="5783" spans="3:3" x14ac:dyDescent="0.2">
      <c r="C5783" s="41"/>
    </row>
    <row r="5784" spans="3:3" x14ac:dyDescent="0.2">
      <c r="C5784" s="41"/>
    </row>
    <row r="5785" spans="3:3" x14ac:dyDescent="0.2">
      <c r="C5785" s="41"/>
    </row>
    <row r="5786" spans="3:3" x14ac:dyDescent="0.2">
      <c r="C5786" s="41"/>
    </row>
    <row r="5787" spans="3:3" x14ac:dyDescent="0.2">
      <c r="C5787" s="41"/>
    </row>
    <row r="5788" spans="3:3" x14ac:dyDescent="0.2">
      <c r="C5788" s="41"/>
    </row>
    <row r="5789" spans="3:3" x14ac:dyDescent="0.2">
      <c r="C5789" s="41"/>
    </row>
    <row r="5790" spans="3:3" x14ac:dyDescent="0.2">
      <c r="C5790" s="41"/>
    </row>
    <row r="5791" spans="3:3" x14ac:dyDescent="0.2">
      <c r="C5791" s="41"/>
    </row>
    <row r="5792" spans="3:3" x14ac:dyDescent="0.2">
      <c r="C5792" s="41"/>
    </row>
    <row r="5793" spans="3:3" x14ac:dyDescent="0.2">
      <c r="C5793" s="41"/>
    </row>
    <row r="5794" spans="3:3" x14ac:dyDescent="0.2">
      <c r="C5794" s="41"/>
    </row>
    <row r="5795" spans="3:3" x14ac:dyDescent="0.2">
      <c r="C5795" s="41"/>
    </row>
    <row r="5796" spans="3:3" x14ac:dyDescent="0.2">
      <c r="C5796" s="41"/>
    </row>
    <row r="5797" spans="3:3" x14ac:dyDescent="0.2">
      <c r="C5797" s="41"/>
    </row>
    <row r="5798" spans="3:3" x14ac:dyDescent="0.2">
      <c r="C5798" s="41"/>
    </row>
    <row r="5799" spans="3:3" x14ac:dyDescent="0.2">
      <c r="C5799" s="41"/>
    </row>
    <row r="5800" spans="3:3" x14ac:dyDescent="0.2">
      <c r="C5800" s="41"/>
    </row>
    <row r="5801" spans="3:3" x14ac:dyDescent="0.2">
      <c r="C5801" s="41"/>
    </row>
    <row r="5802" spans="3:3" x14ac:dyDescent="0.2">
      <c r="C5802" s="41"/>
    </row>
    <row r="5803" spans="3:3" x14ac:dyDescent="0.2">
      <c r="C5803" s="41"/>
    </row>
    <row r="5804" spans="3:3" x14ac:dyDescent="0.2">
      <c r="C5804" s="41"/>
    </row>
    <row r="5805" spans="3:3" x14ac:dyDescent="0.2">
      <c r="C5805" s="41"/>
    </row>
    <row r="5806" spans="3:3" x14ac:dyDescent="0.2">
      <c r="C5806" s="41"/>
    </row>
    <row r="5807" spans="3:3" x14ac:dyDescent="0.2">
      <c r="C5807" s="41"/>
    </row>
    <row r="5808" spans="3:3" x14ac:dyDescent="0.2">
      <c r="C5808" s="41"/>
    </row>
    <row r="5809" spans="3:3" x14ac:dyDescent="0.2">
      <c r="C5809" s="41"/>
    </row>
    <row r="5810" spans="3:3" x14ac:dyDescent="0.2">
      <c r="C5810" s="41"/>
    </row>
    <row r="5811" spans="3:3" x14ac:dyDescent="0.2">
      <c r="C5811" s="41"/>
    </row>
    <row r="5812" spans="3:3" x14ac:dyDescent="0.2">
      <c r="C5812" s="41"/>
    </row>
    <row r="5813" spans="3:3" x14ac:dyDescent="0.2">
      <c r="C5813" s="41"/>
    </row>
    <row r="5814" spans="3:3" x14ac:dyDescent="0.2">
      <c r="C5814" s="41"/>
    </row>
    <row r="5815" spans="3:3" x14ac:dyDescent="0.2">
      <c r="C5815" s="41"/>
    </row>
    <row r="5816" spans="3:3" x14ac:dyDescent="0.2">
      <c r="C5816" s="41"/>
    </row>
    <row r="5817" spans="3:3" x14ac:dyDescent="0.2">
      <c r="C5817" s="41"/>
    </row>
    <row r="5818" spans="3:3" x14ac:dyDescent="0.2">
      <c r="C5818" s="41"/>
    </row>
    <row r="5819" spans="3:3" x14ac:dyDescent="0.2">
      <c r="C5819" s="41"/>
    </row>
    <row r="5820" spans="3:3" x14ac:dyDescent="0.2">
      <c r="C5820" s="41"/>
    </row>
    <row r="5821" spans="3:3" x14ac:dyDescent="0.2">
      <c r="C5821" s="41"/>
    </row>
    <row r="5822" spans="3:3" x14ac:dyDescent="0.2">
      <c r="C5822" s="41"/>
    </row>
    <row r="5823" spans="3:3" x14ac:dyDescent="0.2">
      <c r="C5823" s="41"/>
    </row>
    <row r="5824" spans="3:3" x14ac:dyDescent="0.2">
      <c r="C5824" s="41"/>
    </row>
    <row r="5825" spans="3:3" x14ac:dyDescent="0.2">
      <c r="C5825" s="41"/>
    </row>
    <row r="5826" spans="3:3" x14ac:dyDescent="0.2">
      <c r="C5826" s="41"/>
    </row>
    <row r="5827" spans="3:3" x14ac:dyDescent="0.2">
      <c r="C5827" s="41"/>
    </row>
    <row r="5828" spans="3:3" x14ac:dyDescent="0.2">
      <c r="C5828" s="41"/>
    </row>
    <row r="5829" spans="3:3" x14ac:dyDescent="0.2">
      <c r="C5829" s="41"/>
    </row>
    <row r="5830" spans="3:3" x14ac:dyDescent="0.2">
      <c r="C5830" s="41"/>
    </row>
    <row r="5831" spans="3:3" x14ac:dyDescent="0.2">
      <c r="C5831" s="41"/>
    </row>
    <row r="5832" spans="3:3" x14ac:dyDescent="0.2">
      <c r="C5832" s="41"/>
    </row>
    <row r="5833" spans="3:3" x14ac:dyDescent="0.2">
      <c r="C5833" s="41"/>
    </row>
    <row r="5834" spans="3:3" x14ac:dyDescent="0.2">
      <c r="C5834" s="41"/>
    </row>
    <row r="5835" spans="3:3" x14ac:dyDescent="0.2">
      <c r="C5835" s="41"/>
    </row>
    <row r="5836" spans="3:3" x14ac:dyDescent="0.2">
      <c r="C5836" s="41"/>
    </row>
    <row r="5837" spans="3:3" x14ac:dyDescent="0.2">
      <c r="C5837" s="41"/>
    </row>
    <row r="5838" spans="3:3" x14ac:dyDescent="0.2">
      <c r="C5838" s="41"/>
    </row>
    <row r="5839" spans="3:3" x14ac:dyDescent="0.2">
      <c r="C5839" s="41"/>
    </row>
    <row r="5840" spans="3:3" x14ac:dyDescent="0.2">
      <c r="C5840" s="41"/>
    </row>
    <row r="5841" spans="3:3" x14ac:dyDescent="0.2">
      <c r="C5841" s="41"/>
    </row>
    <row r="5842" spans="3:3" x14ac:dyDescent="0.2">
      <c r="C5842" s="41"/>
    </row>
    <row r="5843" spans="3:3" x14ac:dyDescent="0.2">
      <c r="C5843" s="41"/>
    </row>
    <row r="5844" spans="3:3" x14ac:dyDescent="0.2">
      <c r="C5844" s="41"/>
    </row>
    <row r="5845" spans="3:3" x14ac:dyDescent="0.2">
      <c r="C5845" s="41"/>
    </row>
    <row r="5846" spans="3:3" x14ac:dyDescent="0.2">
      <c r="C5846" s="41"/>
    </row>
    <row r="5847" spans="3:3" x14ac:dyDescent="0.2">
      <c r="C5847" s="41"/>
    </row>
    <row r="5848" spans="3:3" x14ac:dyDescent="0.2">
      <c r="C5848" s="41"/>
    </row>
    <row r="5849" spans="3:3" x14ac:dyDescent="0.2">
      <c r="C5849" s="41"/>
    </row>
    <row r="5850" spans="3:3" x14ac:dyDescent="0.2">
      <c r="C5850" s="41"/>
    </row>
    <row r="5851" spans="3:3" x14ac:dyDescent="0.2">
      <c r="C5851" s="41"/>
    </row>
    <row r="5852" spans="3:3" x14ac:dyDescent="0.2">
      <c r="C5852" s="41"/>
    </row>
    <row r="5853" spans="3:3" x14ac:dyDescent="0.2">
      <c r="C5853" s="41"/>
    </row>
    <row r="5854" spans="3:3" x14ac:dyDescent="0.2">
      <c r="C5854" s="41"/>
    </row>
    <row r="5855" spans="3:3" x14ac:dyDescent="0.2">
      <c r="C5855" s="41"/>
    </row>
    <row r="5856" spans="3:3" x14ac:dyDescent="0.2">
      <c r="C5856" s="41"/>
    </row>
    <row r="5857" spans="3:3" x14ac:dyDescent="0.2">
      <c r="C5857" s="41"/>
    </row>
    <row r="5858" spans="3:3" x14ac:dyDescent="0.2">
      <c r="C5858" s="41"/>
    </row>
    <row r="5859" spans="3:3" x14ac:dyDescent="0.2">
      <c r="C5859" s="41"/>
    </row>
    <row r="5860" spans="3:3" x14ac:dyDescent="0.2">
      <c r="C5860" s="41"/>
    </row>
    <row r="5861" spans="3:3" x14ac:dyDescent="0.2">
      <c r="C5861" s="41"/>
    </row>
    <row r="5862" spans="3:3" x14ac:dyDescent="0.2">
      <c r="C5862" s="41"/>
    </row>
    <row r="5863" spans="3:3" x14ac:dyDescent="0.2">
      <c r="C5863" s="41"/>
    </row>
    <row r="5864" spans="3:3" x14ac:dyDescent="0.2">
      <c r="C5864" s="41"/>
    </row>
    <row r="5865" spans="3:3" x14ac:dyDescent="0.2">
      <c r="C5865" s="41"/>
    </row>
    <row r="5866" spans="3:3" x14ac:dyDescent="0.2">
      <c r="C5866" s="41"/>
    </row>
    <row r="5867" spans="3:3" x14ac:dyDescent="0.2">
      <c r="C5867" s="41"/>
    </row>
    <row r="5868" spans="3:3" x14ac:dyDescent="0.2">
      <c r="C5868" s="41"/>
    </row>
    <row r="5869" spans="3:3" x14ac:dyDescent="0.2">
      <c r="C5869" s="41"/>
    </row>
    <row r="5870" spans="3:3" x14ac:dyDescent="0.2">
      <c r="C5870" s="41"/>
    </row>
    <row r="5871" spans="3:3" x14ac:dyDescent="0.2">
      <c r="C5871" s="41"/>
    </row>
    <row r="5872" spans="3:3" x14ac:dyDescent="0.2">
      <c r="C5872" s="41"/>
    </row>
    <row r="5873" spans="3:3" x14ac:dyDescent="0.2">
      <c r="C5873" s="41"/>
    </row>
    <row r="5874" spans="3:3" x14ac:dyDescent="0.2">
      <c r="C5874" s="41"/>
    </row>
    <row r="5875" spans="3:3" x14ac:dyDescent="0.2">
      <c r="C5875" s="41"/>
    </row>
    <row r="5876" spans="3:3" x14ac:dyDescent="0.2">
      <c r="C5876" s="41"/>
    </row>
    <row r="5877" spans="3:3" x14ac:dyDescent="0.2">
      <c r="C5877" s="41"/>
    </row>
    <row r="5878" spans="3:3" x14ac:dyDescent="0.2">
      <c r="C5878" s="41"/>
    </row>
    <row r="5879" spans="3:3" x14ac:dyDescent="0.2">
      <c r="C5879" s="41"/>
    </row>
    <row r="5880" spans="3:3" x14ac:dyDescent="0.2">
      <c r="C5880" s="41"/>
    </row>
    <row r="5881" spans="3:3" x14ac:dyDescent="0.2">
      <c r="C5881" s="41"/>
    </row>
    <row r="5882" spans="3:3" x14ac:dyDescent="0.2">
      <c r="C5882" s="41"/>
    </row>
    <row r="5883" spans="3:3" x14ac:dyDescent="0.2">
      <c r="C5883" s="41"/>
    </row>
    <row r="5884" spans="3:3" x14ac:dyDescent="0.2">
      <c r="C5884" s="41"/>
    </row>
    <row r="5885" spans="3:3" x14ac:dyDescent="0.2">
      <c r="C5885" s="41"/>
    </row>
    <row r="5886" spans="3:3" x14ac:dyDescent="0.2">
      <c r="C5886" s="41"/>
    </row>
    <row r="5887" spans="3:3" x14ac:dyDescent="0.2">
      <c r="C5887" s="41"/>
    </row>
    <row r="5888" spans="3:3" x14ac:dyDescent="0.2">
      <c r="C5888" s="41"/>
    </row>
    <row r="5889" spans="3:3" x14ac:dyDescent="0.2">
      <c r="C5889" s="41"/>
    </row>
    <row r="5890" spans="3:3" x14ac:dyDescent="0.2">
      <c r="C5890" s="41"/>
    </row>
    <row r="5891" spans="3:3" x14ac:dyDescent="0.2">
      <c r="C5891" s="41"/>
    </row>
    <row r="5892" spans="3:3" x14ac:dyDescent="0.2">
      <c r="C5892" s="41"/>
    </row>
    <row r="5893" spans="3:3" x14ac:dyDescent="0.2">
      <c r="C5893" s="41"/>
    </row>
    <row r="5894" spans="3:3" x14ac:dyDescent="0.2">
      <c r="C5894" s="41"/>
    </row>
    <row r="5895" spans="3:3" x14ac:dyDescent="0.2">
      <c r="C5895" s="41"/>
    </row>
    <row r="5896" spans="3:3" x14ac:dyDescent="0.2">
      <c r="C5896" s="41"/>
    </row>
    <row r="5897" spans="3:3" x14ac:dyDescent="0.2">
      <c r="C5897" s="41"/>
    </row>
    <row r="5898" spans="3:3" x14ac:dyDescent="0.2">
      <c r="C5898" s="41"/>
    </row>
    <row r="5899" spans="3:3" x14ac:dyDescent="0.2">
      <c r="C5899" s="41"/>
    </row>
    <row r="5900" spans="3:3" x14ac:dyDescent="0.2">
      <c r="C5900" s="41"/>
    </row>
    <row r="5901" spans="3:3" x14ac:dyDescent="0.2">
      <c r="C5901" s="41"/>
    </row>
    <row r="5902" spans="3:3" x14ac:dyDescent="0.2">
      <c r="C5902" s="41"/>
    </row>
    <row r="5903" spans="3:3" x14ac:dyDescent="0.2">
      <c r="C5903" s="41"/>
    </row>
    <row r="5904" spans="3:3" x14ac:dyDescent="0.2">
      <c r="C5904" s="41"/>
    </row>
    <row r="5905" spans="3:3" x14ac:dyDescent="0.2">
      <c r="C5905" s="41"/>
    </row>
    <row r="5906" spans="3:3" x14ac:dyDescent="0.2">
      <c r="C5906" s="41"/>
    </row>
    <row r="5907" spans="3:3" x14ac:dyDescent="0.2">
      <c r="C5907" s="41"/>
    </row>
    <row r="5908" spans="3:3" x14ac:dyDescent="0.2">
      <c r="C5908" s="41"/>
    </row>
    <row r="5909" spans="3:3" x14ac:dyDescent="0.2">
      <c r="C5909" s="41"/>
    </row>
    <row r="5910" spans="3:3" x14ac:dyDescent="0.2">
      <c r="C5910" s="41"/>
    </row>
    <row r="5911" spans="3:3" x14ac:dyDescent="0.2">
      <c r="C5911" s="41"/>
    </row>
    <row r="5912" spans="3:3" x14ac:dyDescent="0.2">
      <c r="C5912" s="41"/>
    </row>
    <row r="5913" spans="3:3" x14ac:dyDescent="0.2">
      <c r="C5913" s="41"/>
    </row>
    <row r="5914" spans="3:3" x14ac:dyDescent="0.2">
      <c r="C5914" s="41"/>
    </row>
    <row r="5915" spans="3:3" x14ac:dyDescent="0.2">
      <c r="C5915" s="41"/>
    </row>
    <row r="5916" spans="3:3" x14ac:dyDescent="0.2">
      <c r="C5916" s="41"/>
    </row>
    <row r="5917" spans="3:3" x14ac:dyDescent="0.2">
      <c r="C5917" s="41"/>
    </row>
    <row r="5918" spans="3:3" x14ac:dyDescent="0.2">
      <c r="C5918" s="41"/>
    </row>
    <row r="5919" spans="3:3" x14ac:dyDescent="0.2">
      <c r="C5919" s="41"/>
    </row>
    <row r="5920" spans="3:3" x14ac:dyDescent="0.2">
      <c r="C5920" s="41"/>
    </row>
    <row r="5921" spans="3:3" x14ac:dyDescent="0.2">
      <c r="C5921" s="41"/>
    </row>
    <row r="5922" spans="3:3" x14ac:dyDescent="0.2">
      <c r="C5922" s="41"/>
    </row>
    <row r="5923" spans="3:3" x14ac:dyDescent="0.2">
      <c r="C5923" s="41"/>
    </row>
    <row r="5924" spans="3:3" x14ac:dyDescent="0.2">
      <c r="C5924" s="41"/>
    </row>
    <row r="5925" spans="3:3" x14ac:dyDescent="0.2">
      <c r="C5925" s="41"/>
    </row>
    <row r="5926" spans="3:3" x14ac:dyDescent="0.2">
      <c r="C5926" s="41"/>
    </row>
    <row r="5927" spans="3:3" x14ac:dyDescent="0.2">
      <c r="C5927" s="41"/>
    </row>
    <row r="5928" spans="3:3" x14ac:dyDescent="0.2">
      <c r="C5928" s="41"/>
    </row>
    <row r="5929" spans="3:3" x14ac:dyDescent="0.2">
      <c r="C5929" s="41"/>
    </row>
    <row r="5930" spans="3:3" x14ac:dyDescent="0.2">
      <c r="C5930" s="41"/>
    </row>
    <row r="5931" spans="3:3" x14ac:dyDescent="0.2">
      <c r="C5931" s="41"/>
    </row>
    <row r="5932" spans="3:3" x14ac:dyDescent="0.2">
      <c r="C5932" s="41"/>
    </row>
    <row r="5933" spans="3:3" x14ac:dyDescent="0.2">
      <c r="C5933" s="41"/>
    </row>
    <row r="5934" spans="3:3" x14ac:dyDescent="0.2">
      <c r="C5934" s="41"/>
    </row>
    <row r="5935" spans="3:3" x14ac:dyDescent="0.2">
      <c r="C5935" s="41"/>
    </row>
    <row r="5936" spans="3:3" x14ac:dyDescent="0.2">
      <c r="C5936" s="41"/>
    </row>
    <row r="5937" spans="3:3" x14ac:dyDescent="0.2">
      <c r="C5937" s="41"/>
    </row>
    <row r="5938" spans="3:3" x14ac:dyDescent="0.2">
      <c r="C5938" s="41"/>
    </row>
    <row r="5939" spans="3:3" x14ac:dyDescent="0.2">
      <c r="C5939" s="41"/>
    </row>
    <row r="5940" spans="3:3" x14ac:dyDescent="0.2">
      <c r="C5940" s="41"/>
    </row>
    <row r="5941" spans="3:3" x14ac:dyDescent="0.2">
      <c r="C5941" s="41"/>
    </row>
    <row r="5942" spans="3:3" x14ac:dyDescent="0.2">
      <c r="C5942" s="41"/>
    </row>
    <row r="5943" spans="3:3" x14ac:dyDescent="0.2">
      <c r="C5943" s="41"/>
    </row>
    <row r="5944" spans="3:3" x14ac:dyDescent="0.2">
      <c r="C5944" s="41"/>
    </row>
    <row r="5945" spans="3:3" x14ac:dyDescent="0.2">
      <c r="C5945" s="41"/>
    </row>
    <row r="5946" spans="3:3" x14ac:dyDescent="0.2">
      <c r="C5946" s="41"/>
    </row>
    <row r="5947" spans="3:3" x14ac:dyDescent="0.2">
      <c r="C5947" s="41"/>
    </row>
    <row r="5948" spans="3:3" x14ac:dyDescent="0.2">
      <c r="C5948" s="41"/>
    </row>
    <row r="5949" spans="3:3" x14ac:dyDescent="0.2">
      <c r="C5949" s="41"/>
    </row>
    <row r="5950" spans="3:3" x14ac:dyDescent="0.2">
      <c r="C5950" s="41"/>
    </row>
    <row r="5951" spans="3:3" x14ac:dyDescent="0.2">
      <c r="C5951" s="41"/>
    </row>
    <row r="5952" spans="3:3" x14ac:dyDescent="0.2">
      <c r="C5952" s="41"/>
    </row>
    <row r="5953" spans="3:3" x14ac:dyDescent="0.2">
      <c r="C5953" s="41"/>
    </row>
    <row r="5954" spans="3:3" x14ac:dyDescent="0.2">
      <c r="C5954" s="41"/>
    </row>
    <row r="5955" spans="3:3" x14ac:dyDescent="0.2">
      <c r="C5955" s="41"/>
    </row>
    <row r="5956" spans="3:3" x14ac:dyDescent="0.2">
      <c r="C5956" s="41"/>
    </row>
    <row r="5957" spans="3:3" x14ac:dyDescent="0.2">
      <c r="C5957" s="41"/>
    </row>
    <row r="5958" spans="3:3" x14ac:dyDescent="0.2">
      <c r="C5958" s="41"/>
    </row>
    <row r="5959" spans="3:3" x14ac:dyDescent="0.2">
      <c r="C5959" s="41"/>
    </row>
    <row r="5960" spans="3:3" x14ac:dyDescent="0.2">
      <c r="C5960" s="41"/>
    </row>
    <row r="5961" spans="3:3" x14ac:dyDescent="0.2">
      <c r="C5961" s="41"/>
    </row>
    <row r="5962" spans="3:3" x14ac:dyDescent="0.2">
      <c r="C5962" s="41"/>
    </row>
    <row r="5963" spans="3:3" x14ac:dyDescent="0.2">
      <c r="C5963" s="41"/>
    </row>
    <row r="5964" spans="3:3" x14ac:dyDescent="0.2">
      <c r="C5964" s="41"/>
    </row>
    <row r="5965" spans="3:3" x14ac:dyDescent="0.2">
      <c r="C5965" s="41"/>
    </row>
    <row r="5966" spans="3:3" x14ac:dyDescent="0.2">
      <c r="C5966" s="41"/>
    </row>
    <row r="5967" spans="3:3" x14ac:dyDescent="0.2">
      <c r="C5967" s="41"/>
    </row>
    <row r="5968" spans="3:3" x14ac:dyDescent="0.2">
      <c r="C5968" s="41"/>
    </row>
    <row r="5969" spans="3:3" x14ac:dyDescent="0.2">
      <c r="C5969" s="41"/>
    </row>
    <row r="5970" spans="3:3" x14ac:dyDescent="0.2">
      <c r="C5970" s="41"/>
    </row>
    <row r="5971" spans="3:3" x14ac:dyDescent="0.2">
      <c r="C5971" s="41"/>
    </row>
    <row r="5972" spans="3:3" x14ac:dyDescent="0.2">
      <c r="C5972" s="41"/>
    </row>
    <row r="5973" spans="3:3" x14ac:dyDescent="0.2">
      <c r="C5973" s="41"/>
    </row>
    <row r="5974" spans="3:3" x14ac:dyDescent="0.2">
      <c r="C5974" s="41"/>
    </row>
    <row r="5975" spans="3:3" x14ac:dyDescent="0.2">
      <c r="C5975" s="41"/>
    </row>
    <row r="5976" spans="3:3" x14ac:dyDescent="0.2">
      <c r="C5976" s="41"/>
    </row>
    <row r="5977" spans="3:3" x14ac:dyDescent="0.2">
      <c r="C5977" s="41"/>
    </row>
    <row r="5978" spans="3:3" x14ac:dyDescent="0.2">
      <c r="C5978" s="41"/>
    </row>
    <row r="5979" spans="3:3" x14ac:dyDescent="0.2">
      <c r="C5979" s="41"/>
    </row>
    <row r="5980" spans="3:3" x14ac:dyDescent="0.2">
      <c r="C5980" s="41"/>
    </row>
    <row r="5981" spans="3:3" x14ac:dyDescent="0.2">
      <c r="C5981" s="41"/>
    </row>
    <row r="5982" spans="3:3" x14ac:dyDescent="0.2">
      <c r="C5982" s="41"/>
    </row>
    <row r="5983" spans="3:3" x14ac:dyDescent="0.2">
      <c r="C5983" s="41"/>
    </row>
    <row r="5984" spans="3:3" x14ac:dyDescent="0.2">
      <c r="C5984" s="41"/>
    </row>
    <row r="5985" spans="3:3" x14ac:dyDescent="0.2">
      <c r="C5985" s="41"/>
    </row>
    <row r="5986" spans="3:3" x14ac:dyDescent="0.2">
      <c r="C5986" s="41"/>
    </row>
    <row r="5987" spans="3:3" x14ac:dyDescent="0.2">
      <c r="C5987" s="41"/>
    </row>
    <row r="5988" spans="3:3" x14ac:dyDescent="0.2">
      <c r="C5988" s="41"/>
    </row>
    <row r="5989" spans="3:3" x14ac:dyDescent="0.2">
      <c r="C5989" s="41"/>
    </row>
    <row r="5990" spans="3:3" x14ac:dyDescent="0.2">
      <c r="C5990" s="41"/>
    </row>
    <row r="5991" spans="3:3" x14ac:dyDescent="0.2">
      <c r="C5991" s="41"/>
    </row>
    <row r="5992" spans="3:3" x14ac:dyDescent="0.2">
      <c r="C5992" s="41"/>
    </row>
    <row r="5993" spans="3:3" x14ac:dyDescent="0.2">
      <c r="C5993" s="41"/>
    </row>
    <row r="5994" spans="3:3" x14ac:dyDescent="0.2">
      <c r="C5994" s="41"/>
    </row>
    <row r="5995" spans="3:3" x14ac:dyDescent="0.2">
      <c r="C5995" s="41"/>
    </row>
    <row r="5996" spans="3:3" x14ac:dyDescent="0.2">
      <c r="C5996" s="41"/>
    </row>
    <row r="5997" spans="3:3" x14ac:dyDescent="0.2">
      <c r="C5997" s="41"/>
    </row>
    <row r="5998" spans="3:3" x14ac:dyDescent="0.2">
      <c r="C5998" s="41"/>
    </row>
    <row r="5999" spans="3:3" x14ac:dyDescent="0.2">
      <c r="C5999" s="41"/>
    </row>
    <row r="6000" spans="3:3" x14ac:dyDescent="0.2">
      <c r="C6000" s="41"/>
    </row>
    <row r="6001" spans="3:3" x14ac:dyDescent="0.2">
      <c r="C6001" s="41"/>
    </row>
    <row r="6002" spans="3:3" x14ac:dyDescent="0.2">
      <c r="C6002" s="41"/>
    </row>
    <row r="6003" spans="3:3" x14ac:dyDescent="0.2">
      <c r="C6003" s="41"/>
    </row>
    <row r="6004" spans="3:3" x14ac:dyDescent="0.2">
      <c r="C6004" s="41"/>
    </row>
    <row r="6005" spans="3:3" x14ac:dyDescent="0.2">
      <c r="C6005" s="41"/>
    </row>
    <row r="6006" spans="3:3" x14ac:dyDescent="0.2">
      <c r="C6006" s="41"/>
    </row>
    <row r="6007" spans="3:3" x14ac:dyDescent="0.2">
      <c r="C6007" s="41"/>
    </row>
    <row r="6008" spans="3:3" x14ac:dyDescent="0.2">
      <c r="C6008" s="41"/>
    </row>
    <row r="6009" spans="3:3" x14ac:dyDescent="0.2">
      <c r="C6009" s="41"/>
    </row>
    <row r="6010" spans="3:3" x14ac:dyDescent="0.2">
      <c r="C6010" s="41"/>
    </row>
    <row r="6011" spans="3:3" x14ac:dyDescent="0.2">
      <c r="C6011" s="41"/>
    </row>
    <row r="6012" spans="3:3" x14ac:dyDescent="0.2">
      <c r="C6012" s="41"/>
    </row>
    <row r="6013" spans="3:3" x14ac:dyDescent="0.2">
      <c r="C6013" s="41"/>
    </row>
    <row r="6014" spans="3:3" x14ac:dyDescent="0.2">
      <c r="C6014" s="41"/>
    </row>
    <row r="6015" spans="3:3" x14ac:dyDescent="0.2">
      <c r="C6015" s="41"/>
    </row>
    <row r="6016" spans="3:3" x14ac:dyDescent="0.2">
      <c r="C6016" s="41"/>
    </row>
    <row r="6017" spans="3:3" x14ac:dyDescent="0.2">
      <c r="C6017" s="41"/>
    </row>
    <row r="6018" spans="3:3" x14ac:dyDescent="0.2">
      <c r="C6018" s="41"/>
    </row>
    <row r="6019" spans="3:3" x14ac:dyDescent="0.2">
      <c r="C6019" s="41"/>
    </row>
    <row r="6020" spans="3:3" x14ac:dyDescent="0.2">
      <c r="C6020" s="41"/>
    </row>
    <row r="6021" spans="3:3" x14ac:dyDescent="0.2">
      <c r="C6021" s="41"/>
    </row>
    <row r="6022" spans="3:3" x14ac:dyDescent="0.2">
      <c r="C6022" s="41"/>
    </row>
    <row r="6023" spans="3:3" x14ac:dyDescent="0.2">
      <c r="C6023" s="41"/>
    </row>
    <row r="6024" spans="3:3" x14ac:dyDescent="0.2">
      <c r="C6024" s="41"/>
    </row>
    <row r="6025" spans="3:3" x14ac:dyDescent="0.2">
      <c r="C6025" s="41"/>
    </row>
    <row r="6026" spans="3:3" x14ac:dyDescent="0.2">
      <c r="C6026" s="41"/>
    </row>
    <row r="6027" spans="3:3" x14ac:dyDescent="0.2">
      <c r="C6027" s="41"/>
    </row>
    <row r="6028" spans="3:3" x14ac:dyDescent="0.2">
      <c r="C6028" s="41"/>
    </row>
    <row r="6029" spans="3:3" x14ac:dyDescent="0.2">
      <c r="C6029" s="41"/>
    </row>
    <row r="6030" spans="3:3" x14ac:dyDescent="0.2">
      <c r="C6030" s="41"/>
    </row>
    <row r="6031" spans="3:3" x14ac:dyDescent="0.2">
      <c r="C6031" s="41"/>
    </row>
    <row r="6032" spans="3:3" x14ac:dyDescent="0.2">
      <c r="C6032" s="41"/>
    </row>
    <row r="6033" spans="3:3" x14ac:dyDescent="0.2">
      <c r="C6033" s="41"/>
    </row>
    <row r="6034" spans="3:3" x14ac:dyDescent="0.2">
      <c r="C6034" s="41"/>
    </row>
    <row r="6035" spans="3:3" x14ac:dyDescent="0.2">
      <c r="C6035" s="41"/>
    </row>
    <row r="6036" spans="3:3" x14ac:dyDescent="0.2">
      <c r="C6036" s="41"/>
    </row>
    <row r="6037" spans="3:3" x14ac:dyDescent="0.2">
      <c r="C6037" s="41"/>
    </row>
    <row r="6038" spans="3:3" x14ac:dyDescent="0.2">
      <c r="C6038" s="41"/>
    </row>
    <row r="6039" spans="3:3" x14ac:dyDescent="0.2">
      <c r="C6039" s="41"/>
    </row>
    <row r="6040" spans="3:3" x14ac:dyDescent="0.2">
      <c r="C6040" s="41"/>
    </row>
    <row r="6041" spans="3:3" x14ac:dyDescent="0.2">
      <c r="C6041" s="41"/>
    </row>
    <row r="6042" spans="3:3" x14ac:dyDescent="0.2">
      <c r="C6042" s="41"/>
    </row>
    <row r="6043" spans="3:3" x14ac:dyDescent="0.2">
      <c r="C6043" s="41"/>
    </row>
    <row r="6044" spans="3:3" x14ac:dyDescent="0.2">
      <c r="C6044" s="41"/>
    </row>
    <row r="6045" spans="3:3" x14ac:dyDescent="0.2">
      <c r="C6045" s="41"/>
    </row>
    <row r="6046" spans="3:3" x14ac:dyDescent="0.2">
      <c r="C6046" s="41"/>
    </row>
    <row r="6047" spans="3:3" x14ac:dyDescent="0.2">
      <c r="C6047" s="41"/>
    </row>
    <row r="6048" spans="3:3" x14ac:dyDescent="0.2">
      <c r="C6048" s="41"/>
    </row>
    <row r="6049" spans="3:3" x14ac:dyDescent="0.2">
      <c r="C6049" s="41"/>
    </row>
    <row r="6050" spans="3:3" x14ac:dyDescent="0.2">
      <c r="C6050" s="41"/>
    </row>
    <row r="6051" spans="3:3" x14ac:dyDescent="0.2">
      <c r="C6051" s="41"/>
    </row>
    <row r="6052" spans="3:3" x14ac:dyDescent="0.2">
      <c r="C6052" s="41"/>
    </row>
    <row r="6053" spans="3:3" x14ac:dyDescent="0.2">
      <c r="C6053" s="41"/>
    </row>
    <row r="6054" spans="3:3" x14ac:dyDescent="0.2">
      <c r="C6054" s="41"/>
    </row>
    <row r="6055" spans="3:3" x14ac:dyDescent="0.2">
      <c r="C6055" s="41"/>
    </row>
    <row r="6056" spans="3:3" x14ac:dyDescent="0.2">
      <c r="C6056" s="41"/>
    </row>
    <row r="6057" spans="3:3" x14ac:dyDescent="0.2">
      <c r="C6057" s="41"/>
    </row>
    <row r="6058" spans="3:3" x14ac:dyDescent="0.2">
      <c r="C6058" s="41"/>
    </row>
    <row r="6059" spans="3:3" x14ac:dyDescent="0.2">
      <c r="C6059" s="41"/>
    </row>
    <row r="6060" spans="3:3" x14ac:dyDescent="0.2">
      <c r="C6060" s="41"/>
    </row>
    <row r="6061" spans="3:3" x14ac:dyDescent="0.2">
      <c r="C6061" s="41"/>
    </row>
    <row r="6062" spans="3:3" x14ac:dyDescent="0.2">
      <c r="C6062" s="41"/>
    </row>
    <row r="6063" spans="3:3" x14ac:dyDescent="0.2">
      <c r="C6063" s="41"/>
    </row>
    <row r="6064" spans="3:3" x14ac:dyDescent="0.2">
      <c r="C6064" s="41"/>
    </row>
    <row r="6065" spans="3:3" x14ac:dyDescent="0.2">
      <c r="C6065" s="41"/>
    </row>
    <row r="6066" spans="3:3" x14ac:dyDescent="0.2">
      <c r="C6066" s="41"/>
    </row>
    <row r="6067" spans="3:3" x14ac:dyDescent="0.2">
      <c r="C6067" s="41"/>
    </row>
    <row r="6068" spans="3:3" x14ac:dyDescent="0.2">
      <c r="C6068" s="41"/>
    </row>
    <row r="6069" spans="3:3" x14ac:dyDescent="0.2">
      <c r="C6069" s="41"/>
    </row>
    <row r="6070" spans="3:3" x14ac:dyDescent="0.2">
      <c r="C6070" s="41"/>
    </row>
    <row r="6071" spans="3:3" x14ac:dyDescent="0.2">
      <c r="C6071" s="41"/>
    </row>
    <row r="6072" spans="3:3" x14ac:dyDescent="0.2">
      <c r="C6072" s="41"/>
    </row>
    <row r="6073" spans="3:3" x14ac:dyDescent="0.2">
      <c r="C6073" s="41"/>
    </row>
    <row r="6074" spans="3:3" x14ac:dyDescent="0.2">
      <c r="C6074" s="41"/>
    </row>
    <row r="6075" spans="3:3" x14ac:dyDescent="0.2">
      <c r="C6075" s="41"/>
    </row>
    <row r="6076" spans="3:3" x14ac:dyDescent="0.2">
      <c r="C6076" s="41"/>
    </row>
    <row r="6077" spans="3:3" x14ac:dyDescent="0.2">
      <c r="C6077" s="41"/>
    </row>
    <row r="6078" spans="3:3" x14ac:dyDescent="0.2">
      <c r="C6078" s="41"/>
    </row>
    <row r="6079" spans="3:3" x14ac:dyDescent="0.2">
      <c r="C6079" s="41"/>
    </row>
    <row r="6080" spans="3:3" x14ac:dyDescent="0.2">
      <c r="C6080" s="41"/>
    </row>
    <row r="6081" spans="3:3" x14ac:dyDescent="0.2">
      <c r="C6081" s="41"/>
    </row>
    <row r="6082" spans="3:3" x14ac:dyDescent="0.2">
      <c r="C6082" s="41"/>
    </row>
    <row r="6083" spans="3:3" x14ac:dyDescent="0.2">
      <c r="C6083" s="41"/>
    </row>
    <row r="6084" spans="3:3" x14ac:dyDescent="0.2">
      <c r="C6084" s="41"/>
    </row>
    <row r="6085" spans="3:3" x14ac:dyDescent="0.2">
      <c r="C6085" s="41"/>
    </row>
    <row r="6086" spans="3:3" x14ac:dyDescent="0.2">
      <c r="C6086" s="41"/>
    </row>
    <row r="6087" spans="3:3" x14ac:dyDescent="0.2">
      <c r="C6087" s="41"/>
    </row>
    <row r="6088" spans="3:3" x14ac:dyDescent="0.2">
      <c r="C6088" s="41"/>
    </row>
    <row r="6089" spans="3:3" x14ac:dyDescent="0.2">
      <c r="C6089" s="41"/>
    </row>
    <row r="6090" spans="3:3" x14ac:dyDescent="0.2">
      <c r="C6090" s="41"/>
    </row>
    <row r="6091" spans="3:3" x14ac:dyDescent="0.2">
      <c r="C6091" s="41"/>
    </row>
    <row r="6092" spans="3:3" x14ac:dyDescent="0.2">
      <c r="C6092" s="41"/>
    </row>
    <row r="6093" spans="3:3" x14ac:dyDescent="0.2">
      <c r="C6093" s="41"/>
    </row>
    <row r="6094" spans="3:3" x14ac:dyDescent="0.2">
      <c r="C6094" s="41"/>
    </row>
    <row r="6095" spans="3:3" x14ac:dyDescent="0.2">
      <c r="C6095" s="41"/>
    </row>
    <row r="6096" spans="3:3" x14ac:dyDescent="0.2">
      <c r="C6096" s="41"/>
    </row>
    <row r="6097" spans="3:3" x14ac:dyDescent="0.2">
      <c r="C6097" s="41"/>
    </row>
    <row r="6098" spans="3:3" x14ac:dyDescent="0.2">
      <c r="C6098" s="41"/>
    </row>
    <row r="6099" spans="3:3" x14ac:dyDescent="0.2">
      <c r="C6099" s="41"/>
    </row>
    <row r="6100" spans="3:3" x14ac:dyDescent="0.2">
      <c r="C6100" s="41"/>
    </row>
    <row r="6101" spans="3:3" x14ac:dyDescent="0.2">
      <c r="C6101" s="41"/>
    </row>
    <row r="6102" spans="3:3" x14ac:dyDescent="0.2">
      <c r="C6102" s="41"/>
    </row>
    <row r="6103" spans="3:3" x14ac:dyDescent="0.2">
      <c r="C6103" s="41"/>
    </row>
    <row r="6104" spans="3:3" x14ac:dyDescent="0.2">
      <c r="C6104" s="41"/>
    </row>
    <row r="6105" spans="3:3" x14ac:dyDescent="0.2">
      <c r="C6105" s="41"/>
    </row>
    <row r="6106" spans="3:3" x14ac:dyDescent="0.2">
      <c r="C6106" s="41"/>
    </row>
    <row r="6107" spans="3:3" x14ac:dyDescent="0.2">
      <c r="C6107" s="41"/>
    </row>
    <row r="6108" spans="3:3" x14ac:dyDescent="0.2">
      <c r="C6108" s="41"/>
    </row>
    <row r="6109" spans="3:3" x14ac:dyDescent="0.2">
      <c r="C6109" s="41"/>
    </row>
    <row r="6110" spans="3:3" x14ac:dyDescent="0.2">
      <c r="C6110" s="41"/>
    </row>
    <row r="6111" spans="3:3" x14ac:dyDescent="0.2">
      <c r="C6111" s="41"/>
    </row>
    <row r="6112" spans="3:3" x14ac:dyDescent="0.2">
      <c r="C6112" s="41"/>
    </row>
    <row r="6113" spans="3:3" x14ac:dyDescent="0.2">
      <c r="C6113" s="41"/>
    </row>
    <row r="6114" spans="3:3" x14ac:dyDescent="0.2">
      <c r="C6114" s="41"/>
    </row>
    <row r="6115" spans="3:3" x14ac:dyDescent="0.2">
      <c r="C6115" s="41"/>
    </row>
    <row r="6116" spans="3:3" x14ac:dyDescent="0.2">
      <c r="C6116" s="41"/>
    </row>
    <row r="6117" spans="3:3" x14ac:dyDescent="0.2">
      <c r="C6117" s="41"/>
    </row>
    <row r="6118" spans="3:3" x14ac:dyDescent="0.2">
      <c r="C6118" s="41"/>
    </row>
    <row r="6119" spans="3:3" x14ac:dyDescent="0.2">
      <c r="C6119" s="41"/>
    </row>
    <row r="6120" spans="3:3" x14ac:dyDescent="0.2">
      <c r="C6120" s="41"/>
    </row>
    <row r="6121" spans="3:3" x14ac:dyDescent="0.2">
      <c r="C6121" s="41"/>
    </row>
    <row r="6122" spans="3:3" x14ac:dyDescent="0.2">
      <c r="C6122" s="41"/>
    </row>
    <row r="6123" spans="3:3" x14ac:dyDescent="0.2">
      <c r="C6123" s="41"/>
    </row>
    <row r="6124" spans="3:3" x14ac:dyDescent="0.2">
      <c r="C6124" s="41"/>
    </row>
    <row r="6125" spans="3:3" x14ac:dyDescent="0.2">
      <c r="C6125" s="41"/>
    </row>
    <row r="6126" spans="3:3" x14ac:dyDescent="0.2">
      <c r="C6126" s="41"/>
    </row>
    <row r="6127" spans="3:3" x14ac:dyDescent="0.2">
      <c r="C6127" s="41"/>
    </row>
    <row r="6128" spans="3:3" x14ac:dyDescent="0.2">
      <c r="C6128" s="41"/>
    </row>
    <row r="6129" spans="3:3" x14ac:dyDescent="0.2">
      <c r="C6129" s="41"/>
    </row>
    <row r="6130" spans="3:3" x14ac:dyDescent="0.2">
      <c r="C6130" s="41"/>
    </row>
    <row r="6131" spans="3:3" x14ac:dyDescent="0.2">
      <c r="C6131" s="41"/>
    </row>
    <row r="6132" spans="3:3" x14ac:dyDescent="0.2">
      <c r="C6132" s="41"/>
    </row>
    <row r="6133" spans="3:3" x14ac:dyDescent="0.2">
      <c r="C6133" s="41"/>
    </row>
    <row r="6134" spans="3:3" x14ac:dyDescent="0.2">
      <c r="C6134" s="41"/>
    </row>
    <row r="6135" spans="3:3" x14ac:dyDescent="0.2">
      <c r="C6135" s="41"/>
    </row>
    <row r="6136" spans="3:3" x14ac:dyDescent="0.2">
      <c r="C6136" s="41"/>
    </row>
    <row r="6137" spans="3:3" x14ac:dyDescent="0.2">
      <c r="C6137" s="41"/>
    </row>
    <row r="6138" spans="3:3" x14ac:dyDescent="0.2">
      <c r="C6138" s="41"/>
    </row>
    <row r="6139" spans="3:3" x14ac:dyDescent="0.2">
      <c r="C6139" s="41"/>
    </row>
    <row r="6140" spans="3:3" x14ac:dyDescent="0.2">
      <c r="C6140" s="41"/>
    </row>
    <row r="6141" spans="3:3" x14ac:dyDescent="0.2">
      <c r="C6141" s="41"/>
    </row>
    <row r="6142" spans="3:3" x14ac:dyDescent="0.2">
      <c r="C6142" s="41"/>
    </row>
    <row r="6143" spans="3:3" x14ac:dyDescent="0.2">
      <c r="C6143" s="41"/>
    </row>
    <row r="6144" spans="3:3" x14ac:dyDescent="0.2">
      <c r="C6144" s="41"/>
    </row>
    <row r="6145" spans="3:3" x14ac:dyDescent="0.2">
      <c r="C6145" s="41"/>
    </row>
    <row r="6146" spans="3:3" x14ac:dyDescent="0.2">
      <c r="C6146" s="41"/>
    </row>
    <row r="6147" spans="3:3" x14ac:dyDescent="0.2">
      <c r="C6147" s="41"/>
    </row>
    <row r="6148" spans="3:3" x14ac:dyDescent="0.2">
      <c r="C6148" s="41"/>
    </row>
    <row r="6149" spans="3:3" x14ac:dyDescent="0.2">
      <c r="C6149" s="41"/>
    </row>
    <row r="6150" spans="3:3" x14ac:dyDescent="0.2">
      <c r="C6150" s="41"/>
    </row>
    <row r="6151" spans="3:3" x14ac:dyDescent="0.2">
      <c r="C6151" s="41"/>
    </row>
    <row r="6152" spans="3:3" x14ac:dyDescent="0.2">
      <c r="C6152" s="41"/>
    </row>
    <row r="6153" spans="3:3" x14ac:dyDescent="0.2">
      <c r="C6153" s="41"/>
    </row>
    <row r="6154" spans="3:3" x14ac:dyDescent="0.2">
      <c r="C6154" s="41"/>
    </row>
    <row r="6155" spans="3:3" x14ac:dyDescent="0.2">
      <c r="C6155" s="41"/>
    </row>
    <row r="6156" spans="3:3" x14ac:dyDescent="0.2">
      <c r="C6156" s="41"/>
    </row>
    <row r="6157" spans="3:3" x14ac:dyDescent="0.2">
      <c r="C6157" s="41"/>
    </row>
    <row r="6158" spans="3:3" x14ac:dyDescent="0.2">
      <c r="C6158" s="41"/>
    </row>
    <row r="6159" spans="3:3" x14ac:dyDescent="0.2">
      <c r="C6159" s="41"/>
    </row>
    <row r="6160" spans="3:3" x14ac:dyDescent="0.2">
      <c r="C6160" s="41"/>
    </row>
    <row r="6161" spans="3:3" x14ac:dyDescent="0.2">
      <c r="C6161" s="41"/>
    </row>
    <row r="6162" spans="3:3" x14ac:dyDescent="0.2">
      <c r="C6162" s="41"/>
    </row>
    <row r="6163" spans="3:3" x14ac:dyDescent="0.2">
      <c r="C6163" s="41"/>
    </row>
    <row r="6164" spans="3:3" x14ac:dyDescent="0.2">
      <c r="C6164" s="41"/>
    </row>
    <row r="6165" spans="3:3" x14ac:dyDescent="0.2">
      <c r="C6165" s="41"/>
    </row>
    <row r="6166" spans="3:3" x14ac:dyDescent="0.2">
      <c r="C6166" s="41"/>
    </row>
    <row r="6167" spans="3:3" x14ac:dyDescent="0.2">
      <c r="C6167" s="41"/>
    </row>
    <row r="6168" spans="3:3" x14ac:dyDescent="0.2">
      <c r="C6168" s="41"/>
    </row>
    <row r="6169" spans="3:3" x14ac:dyDescent="0.2">
      <c r="C6169" s="41"/>
    </row>
    <row r="6170" spans="3:3" x14ac:dyDescent="0.2">
      <c r="C6170" s="41"/>
    </row>
    <row r="6171" spans="3:3" x14ac:dyDescent="0.2">
      <c r="C6171" s="41"/>
    </row>
    <row r="6172" spans="3:3" x14ac:dyDescent="0.2">
      <c r="C6172" s="41"/>
    </row>
    <row r="6173" spans="3:3" x14ac:dyDescent="0.2">
      <c r="C6173" s="41"/>
    </row>
    <row r="6174" spans="3:3" x14ac:dyDescent="0.2">
      <c r="C6174" s="41"/>
    </row>
    <row r="6175" spans="3:3" x14ac:dyDescent="0.2">
      <c r="C6175" s="41"/>
    </row>
    <row r="6176" spans="3:3" x14ac:dyDescent="0.2">
      <c r="C6176" s="41"/>
    </row>
    <row r="6177" spans="3:3" x14ac:dyDescent="0.2">
      <c r="C6177" s="41"/>
    </row>
    <row r="6178" spans="3:3" x14ac:dyDescent="0.2">
      <c r="C6178" s="41"/>
    </row>
    <row r="6179" spans="3:3" x14ac:dyDescent="0.2">
      <c r="C6179" s="41"/>
    </row>
    <row r="6180" spans="3:3" x14ac:dyDescent="0.2">
      <c r="C6180" s="41"/>
    </row>
    <row r="6181" spans="3:3" x14ac:dyDescent="0.2">
      <c r="C6181" s="41"/>
    </row>
    <row r="6182" spans="3:3" x14ac:dyDescent="0.2">
      <c r="C6182" s="41"/>
    </row>
    <row r="6183" spans="3:3" x14ac:dyDescent="0.2">
      <c r="C6183" s="41"/>
    </row>
    <row r="6184" spans="3:3" x14ac:dyDescent="0.2">
      <c r="C6184" s="41"/>
    </row>
    <row r="6185" spans="3:3" x14ac:dyDescent="0.2">
      <c r="C6185" s="41"/>
    </row>
    <row r="6186" spans="3:3" x14ac:dyDescent="0.2">
      <c r="C6186" s="41"/>
    </row>
    <row r="6187" spans="3:3" x14ac:dyDescent="0.2">
      <c r="C6187" s="41"/>
    </row>
    <row r="6188" spans="3:3" x14ac:dyDescent="0.2">
      <c r="C6188" s="41"/>
    </row>
    <row r="6189" spans="3:3" x14ac:dyDescent="0.2">
      <c r="C6189" s="41"/>
    </row>
    <row r="6190" spans="3:3" x14ac:dyDescent="0.2">
      <c r="C6190" s="41"/>
    </row>
    <row r="6191" spans="3:3" x14ac:dyDescent="0.2">
      <c r="C6191" s="41"/>
    </row>
    <row r="6192" spans="3:3" x14ac:dyDescent="0.2">
      <c r="C6192" s="41"/>
    </row>
    <row r="6193" spans="3:3" x14ac:dyDescent="0.2">
      <c r="C6193" s="41"/>
    </row>
    <row r="6194" spans="3:3" x14ac:dyDescent="0.2">
      <c r="C6194" s="41"/>
    </row>
    <row r="6195" spans="3:3" x14ac:dyDescent="0.2">
      <c r="C6195" s="41"/>
    </row>
    <row r="6196" spans="3:3" x14ac:dyDescent="0.2">
      <c r="C6196" s="41"/>
    </row>
    <row r="6197" spans="3:3" x14ac:dyDescent="0.2">
      <c r="C6197" s="41"/>
    </row>
    <row r="6198" spans="3:3" x14ac:dyDescent="0.2">
      <c r="C6198" s="41"/>
    </row>
    <row r="6199" spans="3:3" x14ac:dyDescent="0.2">
      <c r="C6199" s="41"/>
    </row>
    <row r="6200" spans="3:3" x14ac:dyDescent="0.2">
      <c r="C6200" s="41"/>
    </row>
    <row r="6201" spans="3:3" x14ac:dyDescent="0.2">
      <c r="C6201" s="41"/>
    </row>
    <row r="6202" spans="3:3" x14ac:dyDescent="0.2">
      <c r="C6202" s="41"/>
    </row>
    <row r="6203" spans="3:3" x14ac:dyDescent="0.2">
      <c r="C6203" s="41"/>
    </row>
    <row r="6204" spans="3:3" x14ac:dyDescent="0.2">
      <c r="C6204" s="41"/>
    </row>
    <row r="6205" spans="3:3" x14ac:dyDescent="0.2">
      <c r="C6205" s="41"/>
    </row>
    <row r="6206" spans="3:3" x14ac:dyDescent="0.2">
      <c r="C6206" s="41"/>
    </row>
    <row r="6207" spans="3:3" x14ac:dyDescent="0.2">
      <c r="C6207" s="41"/>
    </row>
    <row r="6208" spans="3:3" x14ac:dyDescent="0.2">
      <c r="C6208" s="41"/>
    </row>
    <row r="6209" spans="3:3" x14ac:dyDescent="0.2">
      <c r="C6209" s="41"/>
    </row>
    <row r="6210" spans="3:3" x14ac:dyDescent="0.2">
      <c r="C6210" s="41"/>
    </row>
    <row r="6211" spans="3:3" x14ac:dyDescent="0.2">
      <c r="C6211" s="41"/>
    </row>
    <row r="6212" spans="3:3" x14ac:dyDescent="0.2">
      <c r="C6212" s="41"/>
    </row>
    <row r="6213" spans="3:3" x14ac:dyDescent="0.2">
      <c r="C6213" s="41"/>
    </row>
    <row r="6214" spans="3:3" x14ac:dyDescent="0.2">
      <c r="C6214" s="41"/>
    </row>
    <row r="6215" spans="3:3" x14ac:dyDescent="0.2">
      <c r="C6215" s="41"/>
    </row>
    <row r="6216" spans="3:3" x14ac:dyDescent="0.2">
      <c r="C6216" s="41"/>
    </row>
    <row r="6217" spans="3:3" x14ac:dyDescent="0.2">
      <c r="C6217" s="41"/>
    </row>
    <row r="6218" spans="3:3" x14ac:dyDescent="0.2">
      <c r="C6218" s="41"/>
    </row>
    <row r="6219" spans="3:3" x14ac:dyDescent="0.2">
      <c r="C6219" s="41"/>
    </row>
    <row r="6220" spans="3:3" x14ac:dyDescent="0.2">
      <c r="C6220" s="41"/>
    </row>
    <row r="6221" spans="3:3" x14ac:dyDescent="0.2">
      <c r="C6221" s="41"/>
    </row>
    <row r="6222" spans="3:3" x14ac:dyDescent="0.2">
      <c r="C6222" s="41"/>
    </row>
    <row r="6223" spans="3:3" x14ac:dyDescent="0.2">
      <c r="C6223" s="41"/>
    </row>
    <row r="6224" spans="3:3" x14ac:dyDescent="0.2">
      <c r="C6224" s="41"/>
    </row>
    <row r="6225" spans="3:3" x14ac:dyDescent="0.2">
      <c r="C6225" s="41"/>
    </row>
    <row r="6226" spans="3:3" x14ac:dyDescent="0.2">
      <c r="C6226" s="41"/>
    </row>
    <row r="6227" spans="3:3" x14ac:dyDescent="0.2">
      <c r="C6227" s="41"/>
    </row>
    <row r="6228" spans="3:3" x14ac:dyDescent="0.2">
      <c r="C6228" s="41"/>
    </row>
    <row r="6229" spans="3:3" x14ac:dyDescent="0.2">
      <c r="C6229" s="41"/>
    </row>
    <row r="6230" spans="3:3" x14ac:dyDescent="0.2">
      <c r="C6230" s="41"/>
    </row>
    <row r="6231" spans="3:3" x14ac:dyDescent="0.2">
      <c r="C6231" s="41"/>
    </row>
    <row r="6232" spans="3:3" x14ac:dyDescent="0.2">
      <c r="C6232" s="41"/>
    </row>
    <row r="6233" spans="3:3" x14ac:dyDescent="0.2">
      <c r="C6233" s="41"/>
    </row>
    <row r="6234" spans="3:3" x14ac:dyDescent="0.2">
      <c r="C6234" s="41"/>
    </row>
    <row r="6235" spans="3:3" x14ac:dyDescent="0.2">
      <c r="C6235" s="41"/>
    </row>
    <row r="6236" spans="3:3" x14ac:dyDescent="0.2">
      <c r="C6236" s="41"/>
    </row>
    <row r="6237" spans="3:3" x14ac:dyDescent="0.2">
      <c r="C6237" s="41"/>
    </row>
    <row r="6238" spans="3:3" x14ac:dyDescent="0.2">
      <c r="C6238" s="41"/>
    </row>
    <row r="6239" spans="3:3" x14ac:dyDescent="0.2">
      <c r="C6239" s="41"/>
    </row>
    <row r="6240" spans="3:3" x14ac:dyDescent="0.2">
      <c r="C6240" s="41"/>
    </row>
    <row r="6241" spans="3:3" x14ac:dyDescent="0.2">
      <c r="C6241" s="41"/>
    </row>
    <row r="6242" spans="3:3" x14ac:dyDescent="0.2">
      <c r="C6242" s="41"/>
    </row>
    <row r="6243" spans="3:3" x14ac:dyDescent="0.2">
      <c r="C6243" s="41"/>
    </row>
    <row r="6244" spans="3:3" x14ac:dyDescent="0.2">
      <c r="C6244" s="41"/>
    </row>
    <row r="6245" spans="3:3" x14ac:dyDescent="0.2">
      <c r="C6245" s="41"/>
    </row>
    <row r="6246" spans="3:3" x14ac:dyDescent="0.2">
      <c r="C6246" s="41"/>
    </row>
    <row r="6247" spans="3:3" x14ac:dyDescent="0.2">
      <c r="C6247" s="41"/>
    </row>
    <row r="6248" spans="3:3" x14ac:dyDescent="0.2">
      <c r="C6248" s="41"/>
    </row>
    <row r="6249" spans="3:3" x14ac:dyDescent="0.2">
      <c r="C6249" s="41"/>
    </row>
    <row r="6250" spans="3:3" x14ac:dyDescent="0.2">
      <c r="C6250" s="41"/>
    </row>
    <row r="6251" spans="3:3" x14ac:dyDescent="0.2">
      <c r="C6251" s="41"/>
    </row>
    <row r="6252" spans="3:3" x14ac:dyDescent="0.2">
      <c r="C6252" s="41"/>
    </row>
    <row r="6253" spans="3:3" x14ac:dyDescent="0.2">
      <c r="C6253" s="41"/>
    </row>
    <row r="6254" spans="3:3" x14ac:dyDescent="0.2">
      <c r="C6254" s="41"/>
    </row>
    <row r="6255" spans="3:3" x14ac:dyDescent="0.2">
      <c r="C6255" s="41"/>
    </row>
    <row r="6256" spans="3:3" x14ac:dyDescent="0.2">
      <c r="C6256" s="41"/>
    </row>
    <row r="6257" spans="3:3" x14ac:dyDescent="0.2">
      <c r="C6257" s="41"/>
    </row>
    <row r="6258" spans="3:3" x14ac:dyDescent="0.2">
      <c r="C6258" s="41"/>
    </row>
    <row r="6259" spans="3:3" x14ac:dyDescent="0.2">
      <c r="C6259" s="41"/>
    </row>
    <row r="6260" spans="3:3" x14ac:dyDescent="0.2">
      <c r="C6260" s="41"/>
    </row>
    <row r="6261" spans="3:3" x14ac:dyDescent="0.2">
      <c r="C6261" s="41"/>
    </row>
    <row r="6262" spans="3:3" x14ac:dyDescent="0.2">
      <c r="C6262" s="41"/>
    </row>
    <row r="6263" spans="3:3" x14ac:dyDescent="0.2">
      <c r="C6263" s="41"/>
    </row>
    <row r="6264" spans="3:3" x14ac:dyDescent="0.2">
      <c r="C6264" s="41"/>
    </row>
    <row r="6265" spans="3:3" x14ac:dyDescent="0.2">
      <c r="C6265" s="41"/>
    </row>
    <row r="6266" spans="3:3" x14ac:dyDescent="0.2">
      <c r="C6266" s="41"/>
    </row>
    <row r="6267" spans="3:3" x14ac:dyDescent="0.2">
      <c r="C6267" s="41"/>
    </row>
    <row r="6268" spans="3:3" x14ac:dyDescent="0.2">
      <c r="C6268" s="41"/>
    </row>
    <row r="6269" spans="3:3" x14ac:dyDescent="0.2">
      <c r="C6269" s="41"/>
    </row>
    <row r="6270" spans="3:3" x14ac:dyDescent="0.2">
      <c r="C6270" s="41"/>
    </row>
    <row r="6271" spans="3:3" x14ac:dyDescent="0.2">
      <c r="C6271" s="41"/>
    </row>
    <row r="6272" spans="3:3" x14ac:dyDescent="0.2">
      <c r="C6272" s="41"/>
    </row>
    <row r="6273" spans="3:3" x14ac:dyDescent="0.2">
      <c r="C6273" s="41"/>
    </row>
    <row r="6274" spans="3:3" x14ac:dyDescent="0.2">
      <c r="C6274" s="41"/>
    </row>
    <row r="6275" spans="3:3" x14ac:dyDescent="0.2">
      <c r="C6275" s="41"/>
    </row>
    <row r="6276" spans="3:3" x14ac:dyDescent="0.2">
      <c r="C6276" s="41"/>
    </row>
    <row r="6277" spans="3:3" x14ac:dyDescent="0.2">
      <c r="C6277" s="41"/>
    </row>
    <row r="6278" spans="3:3" x14ac:dyDescent="0.2">
      <c r="C6278" s="41"/>
    </row>
    <row r="6279" spans="3:3" x14ac:dyDescent="0.2">
      <c r="C6279" s="41"/>
    </row>
    <row r="6280" spans="3:3" x14ac:dyDescent="0.2">
      <c r="C6280" s="41"/>
    </row>
    <row r="6281" spans="3:3" x14ac:dyDescent="0.2">
      <c r="C6281" s="41"/>
    </row>
    <row r="6282" spans="3:3" x14ac:dyDescent="0.2">
      <c r="C6282" s="41"/>
    </row>
    <row r="6283" spans="3:3" x14ac:dyDescent="0.2">
      <c r="C6283" s="41"/>
    </row>
    <row r="6284" spans="3:3" x14ac:dyDescent="0.2">
      <c r="C6284" s="41"/>
    </row>
    <row r="6285" spans="3:3" x14ac:dyDescent="0.2">
      <c r="C6285" s="41"/>
    </row>
    <row r="6286" spans="3:3" x14ac:dyDescent="0.2">
      <c r="C6286" s="41"/>
    </row>
    <row r="6287" spans="3:3" x14ac:dyDescent="0.2">
      <c r="C6287" s="41"/>
    </row>
    <row r="6288" spans="3:3" x14ac:dyDescent="0.2">
      <c r="C6288" s="41"/>
    </row>
    <row r="6289" spans="3:3" x14ac:dyDescent="0.2">
      <c r="C6289" s="41"/>
    </row>
    <row r="6290" spans="3:3" x14ac:dyDescent="0.2">
      <c r="C6290" s="41"/>
    </row>
    <row r="6291" spans="3:3" x14ac:dyDescent="0.2">
      <c r="C6291" s="41"/>
    </row>
    <row r="6292" spans="3:3" x14ac:dyDescent="0.2">
      <c r="C6292" s="41"/>
    </row>
    <row r="6293" spans="3:3" x14ac:dyDescent="0.2">
      <c r="C6293" s="41"/>
    </row>
    <row r="6294" spans="3:3" x14ac:dyDescent="0.2">
      <c r="C6294" s="41"/>
    </row>
    <row r="6295" spans="3:3" x14ac:dyDescent="0.2">
      <c r="C6295" s="41"/>
    </row>
    <row r="6296" spans="3:3" x14ac:dyDescent="0.2">
      <c r="C6296" s="41"/>
    </row>
    <row r="6297" spans="3:3" x14ac:dyDescent="0.2">
      <c r="C6297" s="41"/>
    </row>
    <row r="6298" spans="3:3" x14ac:dyDescent="0.2">
      <c r="C6298" s="41"/>
    </row>
    <row r="6299" spans="3:3" x14ac:dyDescent="0.2">
      <c r="C6299" s="41"/>
    </row>
    <row r="6300" spans="3:3" x14ac:dyDescent="0.2">
      <c r="C6300" s="41"/>
    </row>
    <row r="6301" spans="3:3" x14ac:dyDescent="0.2">
      <c r="C6301" s="41"/>
    </row>
    <row r="6302" spans="3:3" x14ac:dyDescent="0.2">
      <c r="C6302" s="41"/>
    </row>
    <row r="6303" spans="3:3" x14ac:dyDescent="0.2">
      <c r="C6303" s="41"/>
    </row>
    <row r="6304" spans="3:3" x14ac:dyDescent="0.2">
      <c r="C6304" s="41"/>
    </row>
    <row r="6305" spans="3:3" x14ac:dyDescent="0.2">
      <c r="C6305" s="41"/>
    </row>
    <row r="6306" spans="3:3" x14ac:dyDescent="0.2">
      <c r="C6306" s="41"/>
    </row>
    <row r="6307" spans="3:3" x14ac:dyDescent="0.2">
      <c r="C6307" s="41"/>
    </row>
    <row r="6308" spans="3:3" x14ac:dyDescent="0.2">
      <c r="C6308" s="41"/>
    </row>
    <row r="6309" spans="3:3" x14ac:dyDescent="0.2">
      <c r="C6309" s="41"/>
    </row>
    <row r="6310" spans="3:3" x14ac:dyDescent="0.2">
      <c r="C6310" s="41"/>
    </row>
    <row r="6311" spans="3:3" x14ac:dyDescent="0.2">
      <c r="C6311" s="41"/>
    </row>
    <row r="6312" spans="3:3" x14ac:dyDescent="0.2">
      <c r="C6312" s="41"/>
    </row>
    <row r="6313" spans="3:3" x14ac:dyDescent="0.2">
      <c r="C6313" s="41"/>
    </row>
    <row r="6314" spans="3:3" x14ac:dyDescent="0.2">
      <c r="C6314" s="41"/>
    </row>
    <row r="6315" spans="3:3" x14ac:dyDescent="0.2">
      <c r="C6315" s="41"/>
    </row>
    <row r="6316" spans="3:3" x14ac:dyDescent="0.2">
      <c r="C6316" s="41"/>
    </row>
    <row r="6317" spans="3:3" x14ac:dyDescent="0.2">
      <c r="C6317" s="41"/>
    </row>
    <row r="6318" spans="3:3" x14ac:dyDescent="0.2">
      <c r="C6318" s="41"/>
    </row>
    <row r="6319" spans="3:3" x14ac:dyDescent="0.2">
      <c r="C6319" s="41"/>
    </row>
    <row r="6320" spans="3:3" x14ac:dyDescent="0.2">
      <c r="C6320" s="41"/>
    </row>
    <row r="6321" spans="3:3" x14ac:dyDescent="0.2">
      <c r="C6321" s="41"/>
    </row>
    <row r="6322" spans="3:3" x14ac:dyDescent="0.2">
      <c r="C6322" s="41"/>
    </row>
    <row r="6323" spans="3:3" x14ac:dyDescent="0.2">
      <c r="C6323" s="41"/>
    </row>
    <row r="6324" spans="3:3" x14ac:dyDescent="0.2">
      <c r="C6324" s="41"/>
    </row>
    <row r="6325" spans="3:3" x14ac:dyDescent="0.2">
      <c r="C6325" s="41"/>
    </row>
    <row r="6326" spans="3:3" x14ac:dyDescent="0.2">
      <c r="C6326" s="41"/>
    </row>
    <row r="6327" spans="3:3" x14ac:dyDescent="0.2">
      <c r="C6327" s="41"/>
    </row>
    <row r="6328" spans="3:3" x14ac:dyDescent="0.2">
      <c r="C6328" s="41"/>
    </row>
    <row r="6329" spans="3:3" x14ac:dyDescent="0.2">
      <c r="C6329" s="41"/>
    </row>
    <row r="6330" spans="3:3" x14ac:dyDescent="0.2">
      <c r="C6330" s="41"/>
    </row>
    <row r="6331" spans="3:3" x14ac:dyDescent="0.2">
      <c r="C6331" s="41"/>
    </row>
    <row r="6332" spans="3:3" x14ac:dyDescent="0.2">
      <c r="C6332" s="41"/>
    </row>
    <row r="6333" spans="3:3" x14ac:dyDescent="0.2">
      <c r="C6333" s="41"/>
    </row>
    <row r="6334" spans="3:3" x14ac:dyDescent="0.2">
      <c r="C6334" s="41"/>
    </row>
    <row r="6335" spans="3:3" x14ac:dyDescent="0.2">
      <c r="C6335" s="41"/>
    </row>
    <row r="6336" spans="3:3" x14ac:dyDescent="0.2">
      <c r="C6336" s="41"/>
    </row>
    <row r="6337" spans="3:3" x14ac:dyDescent="0.2">
      <c r="C6337" s="41"/>
    </row>
    <row r="6338" spans="3:3" x14ac:dyDescent="0.2">
      <c r="C6338" s="41"/>
    </row>
    <row r="6339" spans="3:3" x14ac:dyDescent="0.2">
      <c r="C6339" s="41"/>
    </row>
    <row r="6340" spans="3:3" x14ac:dyDescent="0.2">
      <c r="C6340" s="41"/>
    </row>
    <row r="6341" spans="3:3" x14ac:dyDescent="0.2">
      <c r="C6341" s="41"/>
    </row>
    <row r="6342" spans="3:3" x14ac:dyDescent="0.2">
      <c r="C6342" s="41"/>
    </row>
    <row r="6343" spans="3:3" x14ac:dyDescent="0.2">
      <c r="C6343" s="41"/>
    </row>
    <row r="6344" spans="3:3" x14ac:dyDescent="0.2">
      <c r="C6344" s="41"/>
    </row>
    <row r="6345" spans="3:3" x14ac:dyDescent="0.2">
      <c r="C6345" s="41"/>
    </row>
    <row r="6346" spans="3:3" x14ac:dyDescent="0.2">
      <c r="C6346" s="41"/>
    </row>
    <row r="6347" spans="3:3" x14ac:dyDescent="0.2">
      <c r="C6347" s="41"/>
    </row>
    <row r="6348" spans="3:3" x14ac:dyDescent="0.2">
      <c r="C6348" s="41"/>
    </row>
    <row r="6349" spans="3:3" x14ac:dyDescent="0.2">
      <c r="C6349" s="41"/>
    </row>
    <row r="6350" spans="3:3" x14ac:dyDescent="0.2">
      <c r="C6350" s="41"/>
    </row>
    <row r="6351" spans="3:3" x14ac:dyDescent="0.2">
      <c r="C6351" s="41"/>
    </row>
    <row r="6352" spans="3:3" x14ac:dyDescent="0.2">
      <c r="C6352" s="41"/>
    </row>
    <row r="6353" spans="3:3" x14ac:dyDescent="0.2">
      <c r="C6353" s="41"/>
    </row>
    <row r="6354" spans="3:3" x14ac:dyDescent="0.2">
      <c r="C6354" s="41"/>
    </row>
    <row r="6355" spans="3:3" x14ac:dyDescent="0.2">
      <c r="C6355" s="41"/>
    </row>
    <row r="6356" spans="3:3" x14ac:dyDescent="0.2">
      <c r="C6356" s="41"/>
    </row>
    <row r="6357" spans="3:3" x14ac:dyDescent="0.2">
      <c r="C6357" s="41"/>
    </row>
    <row r="6358" spans="3:3" x14ac:dyDescent="0.2">
      <c r="C6358" s="41"/>
    </row>
    <row r="6359" spans="3:3" x14ac:dyDescent="0.2">
      <c r="C6359" s="41"/>
    </row>
    <row r="6360" spans="3:3" x14ac:dyDescent="0.2">
      <c r="C6360" s="41"/>
    </row>
    <row r="6361" spans="3:3" x14ac:dyDescent="0.2">
      <c r="C6361" s="41"/>
    </row>
    <row r="6362" spans="3:3" x14ac:dyDescent="0.2">
      <c r="C6362" s="41"/>
    </row>
    <row r="6363" spans="3:3" x14ac:dyDescent="0.2">
      <c r="C6363" s="41"/>
    </row>
    <row r="6364" spans="3:3" x14ac:dyDescent="0.2">
      <c r="C6364" s="41"/>
    </row>
    <row r="6365" spans="3:3" x14ac:dyDescent="0.2">
      <c r="C6365" s="41"/>
    </row>
    <row r="6366" spans="3:3" x14ac:dyDescent="0.2">
      <c r="C6366" s="41"/>
    </row>
    <row r="6367" spans="3:3" x14ac:dyDescent="0.2">
      <c r="C6367" s="41"/>
    </row>
    <row r="6368" spans="3:3" x14ac:dyDescent="0.2">
      <c r="C6368" s="41"/>
    </row>
    <row r="6369" spans="3:3" x14ac:dyDescent="0.2">
      <c r="C6369" s="41"/>
    </row>
    <row r="6370" spans="3:3" x14ac:dyDescent="0.2">
      <c r="C6370" s="41"/>
    </row>
    <row r="6371" spans="3:3" x14ac:dyDescent="0.2">
      <c r="C6371" s="41"/>
    </row>
    <row r="6372" spans="3:3" x14ac:dyDescent="0.2">
      <c r="C6372" s="41"/>
    </row>
    <row r="6373" spans="3:3" x14ac:dyDescent="0.2">
      <c r="C6373" s="41"/>
    </row>
    <row r="6374" spans="3:3" x14ac:dyDescent="0.2">
      <c r="C6374" s="41"/>
    </row>
    <row r="6375" spans="3:3" x14ac:dyDescent="0.2">
      <c r="C6375" s="41"/>
    </row>
    <row r="6376" spans="3:3" x14ac:dyDescent="0.2">
      <c r="C6376" s="41"/>
    </row>
    <row r="6377" spans="3:3" x14ac:dyDescent="0.2">
      <c r="C6377" s="41"/>
    </row>
    <row r="6378" spans="3:3" x14ac:dyDescent="0.2">
      <c r="C6378" s="41"/>
    </row>
    <row r="6379" spans="3:3" x14ac:dyDescent="0.2">
      <c r="C6379" s="41"/>
    </row>
    <row r="6380" spans="3:3" x14ac:dyDescent="0.2">
      <c r="C6380" s="41"/>
    </row>
    <row r="6381" spans="3:3" x14ac:dyDescent="0.2">
      <c r="C6381" s="41"/>
    </row>
    <row r="6382" spans="3:3" x14ac:dyDescent="0.2">
      <c r="C6382" s="41"/>
    </row>
    <row r="6383" spans="3:3" x14ac:dyDescent="0.2">
      <c r="C6383" s="41"/>
    </row>
    <row r="6384" spans="3:3" x14ac:dyDescent="0.2">
      <c r="C6384" s="41"/>
    </row>
    <row r="6385" spans="3:3" x14ac:dyDescent="0.2">
      <c r="C6385" s="41"/>
    </row>
    <row r="6386" spans="3:3" x14ac:dyDescent="0.2">
      <c r="C6386" s="41"/>
    </row>
    <row r="6387" spans="3:3" x14ac:dyDescent="0.2">
      <c r="C6387" s="41"/>
    </row>
    <row r="6388" spans="3:3" x14ac:dyDescent="0.2">
      <c r="C6388" s="41"/>
    </row>
    <row r="6389" spans="3:3" x14ac:dyDescent="0.2">
      <c r="C6389" s="41"/>
    </row>
    <row r="6390" spans="3:3" x14ac:dyDescent="0.2">
      <c r="C6390" s="41"/>
    </row>
    <row r="6391" spans="3:3" x14ac:dyDescent="0.2">
      <c r="C6391" s="41"/>
    </row>
    <row r="6392" spans="3:3" x14ac:dyDescent="0.2">
      <c r="C6392" s="41"/>
    </row>
    <row r="6393" spans="3:3" x14ac:dyDescent="0.2">
      <c r="C6393" s="41"/>
    </row>
    <row r="6394" spans="3:3" x14ac:dyDescent="0.2">
      <c r="C6394" s="41"/>
    </row>
    <row r="6395" spans="3:3" x14ac:dyDescent="0.2">
      <c r="C6395" s="41"/>
    </row>
    <row r="6396" spans="3:3" x14ac:dyDescent="0.2">
      <c r="C6396" s="41"/>
    </row>
    <row r="6397" spans="3:3" x14ac:dyDescent="0.2">
      <c r="C6397" s="41"/>
    </row>
    <row r="6398" spans="3:3" x14ac:dyDescent="0.2">
      <c r="C6398" s="41"/>
    </row>
    <row r="6399" spans="3:3" x14ac:dyDescent="0.2">
      <c r="C6399" s="41"/>
    </row>
    <row r="6400" spans="3:3" x14ac:dyDescent="0.2">
      <c r="C6400" s="41"/>
    </row>
    <row r="6401" spans="3:3" x14ac:dyDescent="0.2">
      <c r="C6401" s="41"/>
    </row>
    <row r="6402" spans="3:3" x14ac:dyDescent="0.2">
      <c r="C6402" s="41"/>
    </row>
    <row r="6403" spans="3:3" x14ac:dyDescent="0.2">
      <c r="C6403" s="41"/>
    </row>
    <row r="6404" spans="3:3" x14ac:dyDescent="0.2">
      <c r="C6404" s="41"/>
    </row>
    <row r="6405" spans="3:3" x14ac:dyDescent="0.2">
      <c r="C6405" s="41"/>
    </row>
    <row r="6406" spans="3:3" x14ac:dyDescent="0.2">
      <c r="C6406" s="41"/>
    </row>
    <row r="6407" spans="3:3" x14ac:dyDescent="0.2">
      <c r="C6407" s="41"/>
    </row>
    <row r="6408" spans="3:3" x14ac:dyDescent="0.2">
      <c r="C6408" s="41"/>
    </row>
    <row r="6409" spans="3:3" x14ac:dyDescent="0.2">
      <c r="C6409" s="41"/>
    </row>
    <row r="6410" spans="3:3" x14ac:dyDescent="0.2">
      <c r="C6410" s="41"/>
    </row>
    <row r="6411" spans="3:3" x14ac:dyDescent="0.2">
      <c r="C6411" s="41"/>
    </row>
    <row r="6412" spans="3:3" x14ac:dyDescent="0.2">
      <c r="C6412" s="41"/>
    </row>
    <row r="6413" spans="3:3" x14ac:dyDescent="0.2">
      <c r="C6413" s="41"/>
    </row>
    <row r="6414" spans="3:3" x14ac:dyDescent="0.2">
      <c r="C6414" s="41"/>
    </row>
    <row r="6415" spans="3:3" x14ac:dyDescent="0.2">
      <c r="C6415" s="41"/>
    </row>
    <row r="6416" spans="3:3" x14ac:dyDescent="0.2">
      <c r="C6416" s="41"/>
    </row>
    <row r="6417" spans="3:3" x14ac:dyDescent="0.2">
      <c r="C6417" s="41"/>
    </row>
    <row r="6418" spans="3:3" x14ac:dyDescent="0.2">
      <c r="C6418" s="41"/>
    </row>
    <row r="6419" spans="3:3" x14ac:dyDescent="0.2">
      <c r="C6419" s="41"/>
    </row>
    <row r="6420" spans="3:3" x14ac:dyDescent="0.2">
      <c r="C6420" s="41"/>
    </row>
    <row r="6421" spans="3:3" x14ac:dyDescent="0.2">
      <c r="C6421" s="41"/>
    </row>
    <row r="6422" spans="3:3" x14ac:dyDescent="0.2">
      <c r="C6422" s="41"/>
    </row>
    <row r="6423" spans="3:3" x14ac:dyDescent="0.2">
      <c r="C6423" s="41"/>
    </row>
    <row r="6424" spans="3:3" x14ac:dyDescent="0.2">
      <c r="C6424" s="41"/>
    </row>
    <row r="6425" spans="3:3" x14ac:dyDescent="0.2">
      <c r="C6425" s="41"/>
    </row>
    <row r="6426" spans="3:3" x14ac:dyDescent="0.2">
      <c r="C6426" s="41"/>
    </row>
    <row r="6427" spans="3:3" x14ac:dyDescent="0.2">
      <c r="C6427" s="41"/>
    </row>
    <row r="6428" spans="3:3" x14ac:dyDescent="0.2">
      <c r="C6428" s="41"/>
    </row>
    <row r="6429" spans="3:3" x14ac:dyDescent="0.2">
      <c r="C6429" s="41"/>
    </row>
    <row r="6430" spans="3:3" x14ac:dyDescent="0.2">
      <c r="C6430" s="41"/>
    </row>
    <row r="6431" spans="3:3" x14ac:dyDescent="0.2">
      <c r="C6431" s="41"/>
    </row>
    <row r="6432" spans="3:3" x14ac:dyDescent="0.2">
      <c r="C6432" s="41"/>
    </row>
    <row r="6433" spans="3:3" x14ac:dyDescent="0.2">
      <c r="C6433" s="41"/>
    </row>
    <row r="6434" spans="3:3" x14ac:dyDescent="0.2">
      <c r="C6434" s="41"/>
    </row>
    <row r="6435" spans="3:3" x14ac:dyDescent="0.2">
      <c r="C6435" s="41"/>
    </row>
    <row r="6436" spans="3:3" x14ac:dyDescent="0.2">
      <c r="C6436" s="41"/>
    </row>
    <row r="6437" spans="3:3" x14ac:dyDescent="0.2">
      <c r="C6437" s="41"/>
    </row>
    <row r="6438" spans="3:3" x14ac:dyDescent="0.2">
      <c r="C6438" s="41"/>
    </row>
    <row r="6439" spans="3:3" x14ac:dyDescent="0.2">
      <c r="C6439" s="41"/>
    </row>
    <row r="6440" spans="3:3" x14ac:dyDescent="0.2">
      <c r="C6440" s="41"/>
    </row>
    <row r="6441" spans="3:3" x14ac:dyDescent="0.2">
      <c r="C6441" s="41"/>
    </row>
    <row r="6442" spans="3:3" x14ac:dyDescent="0.2">
      <c r="C6442" s="41"/>
    </row>
    <row r="6443" spans="3:3" x14ac:dyDescent="0.2">
      <c r="C6443" s="41"/>
    </row>
    <row r="6444" spans="3:3" x14ac:dyDescent="0.2">
      <c r="C6444" s="41"/>
    </row>
    <row r="6445" spans="3:3" x14ac:dyDescent="0.2">
      <c r="C6445" s="41"/>
    </row>
    <row r="6446" spans="3:3" x14ac:dyDescent="0.2">
      <c r="C6446" s="41"/>
    </row>
    <row r="6447" spans="3:3" x14ac:dyDescent="0.2">
      <c r="C6447" s="41"/>
    </row>
    <row r="6448" spans="3:3" x14ac:dyDescent="0.2">
      <c r="C6448" s="41"/>
    </row>
    <row r="6449" spans="3:3" x14ac:dyDescent="0.2">
      <c r="C6449" s="41"/>
    </row>
    <row r="6450" spans="3:3" x14ac:dyDescent="0.2">
      <c r="C6450" s="41"/>
    </row>
    <row r="6451" spans="3:3" x14ac:dyDescent="0.2">
      <c r="C6451" s="41"/>
    </row>
    <row r="6452" spans="3:3" x14ac:dyDescent="0.2">
      <c r="C6452" s="41"/>
    </row>
    <row r="6453" spans="3:3" x14ac:dyDescent="0.2">
      <c r="C6453" s="41"/>
    </row>
    <row r="6454" spans="3:3" x14ac:dyDescent="0.2">
      <c r="C6454" s="41"/>
    </row>
    <row r="6455" spans="3:3" x14ac:dyDescent="0.2">
      <c r="C6455" s="41"/>
    </row>
    <row r="6456" spans="3:3" x14ac:dyDescent="0.2">
      <c r="C6456" s="41"/>
    </row>
    <row r="6457" spans="3:3" x14ac:dyDescent="0.2">
      <c r="C6457" s="41"/>
    </row>
    <row r="6458" spans="3:3" x14ac:dyDescent="0.2">
      <c r="C6458" s="41"/>
    </row>
    <row r="6459" spans="3:3" x14ac:dyDescent="0.2">
      <c r="C6459" s="41"/>
    </row>
    <row r="6460" spans="3:3" x14ac:dyDescent="0.2">
      <c r="C6460" s="41"/>
    </row>
    <row r="6461" spans="3:3" x14ac:dyDescent="0.2">
      <c r="C6461" s="41"/>
    </row>
    <row r="6462" spans="3:3" x14ac:dyDescent="0.2">
      <c r="C6462" s="41"/>
    </row>
    <row r="6463" spans="3:3" x14ac:dyDescent="0.2">
      <c r="C6463" s="41"/>
    </row>
    <row r="6464" spans="3:3" x14ac:dyDescent="0.2">
      <c r="C6464" s="41"/>
    </row>
    <row r="6465" spans="3:3" x14ac:dyDescent="0.2">
      <c r="C6465" s="41"/>
    </row>
    <row r="6466" spans="3:3" x14ac:dyDescent="0.2">
      <c r="C6466" s="41"/>
    </row>
    <row r="6467" spans="3:3" x14ac:dyDescent="0.2">
      <c r="C6467" s="41"/>
    </row>
    <row r="6468" spans="3:3" x14ac:dyDescent="0.2">
      <c r="C6468" s="41"/>
    </row>
    <row r="6469" spans="3:3" x14ac:dyDescent="0.2">
      <c r="C6469" s="41"/>
    </row>
    <row r="6470" spans="3:3" x14ac:dyDescent="0.2">
      <c r="C6470" s="41"/>
    </row>
    <row r="6471" spans="3:3" x14ac:dyDescent="0.2">
      <c r="C6471" s="41"/>
    </row>
    <row r="6472" spans="3:3" x14ac:dyDescent="0.2">
      <c r="C6472" s="41"/>
    </row>
    <row r="6473" spans="3:3" x14ac:dyDescent="0.2">
      <c r="C6473" s="41"/>
    </row>
    <row r="6474" spans="3:3" x14ac:dyDescent="0.2">
      <c r="C6474" s="41"/>
    </row>
    <row r="6475" spans="3:3" x14ac:dyDescent="0.2">
      <c r="C6475" s="41"/>
    </row>
    <row r="6476" spans="3:3" x14ac:dyDescent="0.2">
      <c r="C6476" s="41"/>
    </row>
    <row r="6477" spans="3:3" x14ac:dyDescent="0.2">
      <c r="C6477" s="41"/>
    </row>
    <row r="6478" spans="3:3" x14ac:dyDescent="0.2">
      <c r="C6478" s="41"/>
    </row>
    <row r="6479" spans="3:3" x14ac:dyDescent="0.2">
      <c r="C6479" s="41"/>
    </row>
    <row r="6480" spans="3:3" x14ac:dyDescent="0.2">
      <c r="C6480" s="41"/>
    </row>
    <row r="6481" spans="3:3" x14ac:dyDescent="0.2">
      <c r="C6481" s="41"/>
    </row>
    <row r="6482" spans="3:3" x14ac:dyDescent="0.2">
      <c r="C6482" s="41"/>
    </row>
    <row r="6483" spans="3:3" x14ac:dyDescent="0.2">
      <c r="C6483" s="41"/>
    </row>
    <row r="6484" spans="3:3" x14ac:dyDescent="0.2">
      <c r="C6484" s="41"/>
    </row>
    <row r="6485" spans="3:3" x14ac:dyDescent="0.2">
      <c r="C6485" s="41"/>
    </row>
    <row r="6486" spans="3:3" x14ac:dyDescent="0.2">
      <c r="C6486" s="41"/>
    </row>
    <row r="6487" spans="3:3" x14ac:dyDescent="0.2">
      <c r="C6487" s="41"/>
    </row>
    <row r="6488" spans="3:3" x14ac:dyDescent="0.2">
      <c r="C6488" s="41"/>
    </row>
    <row r="6489" spans="3:3" x14ac:dyDescent="0.2">
      <c r="C6489" s="41"/>
    </row>
    <row r="6490" spans="3:3" x14ac:dyDescent="0.2">
      <c r="C6490" s="41"/>
    </row>
    <row r="6491" spans="3:3" x14ac:dyDescent="0.2">
      <c r="C6491" s="41"/>
    </row>
    <row r="6492" spans="3:3" x14ac:dyDescent="0.2">
      <c r="C6492" s="41"/>
    </row>
    <row r="6493" spans="3:3" x14ac:dyDescent="0.2">
      <c r="C6493" s="41"/>
    </row>
    <row r="6494" spans="3:3" x14ac:dyDescent="0.2">
      <c r="C6494" s="41"/>
    </row>
    <row r="6495" spans="3:3" x14ac:dyDescent="0.2">
      <c r="C6495" s="41"/>
    </row>
    <row r="6496" spans="3:3" x14ac:dyDescent="0.2">
      <c r="C6496" s="41"/>
    </row>
    <row r="6497" spans="3:3" x14ac:dyDescent="0.2">
      <c r="C6497" s="41"/>
    </row>
    <row r="6498" spans="3:3" x14ac:dyDescent="0.2">
      <c r="C6498" s="41"/>
    </row>
    <row r="6499" spans="3:3" x14ac:dyDescent="0.2">
      <c r="C6499" s="41"/>
    </row>
    <row r="6500" spans="3:3" x14ac:dyDescent="0.2">
      <c r="C6500" s="41"/>
    </row>
    <row r="6501" spans="3:3" x14ac:dyDescent="0.2">
      <c r="C6501" s="41"/>
    </row>
    <row r="6502" spans="3:3" x14ac:dyDescent="0.2">
      <c r="C6502" s="41"/>
    </row>
    <row r="6503" spans="3:3" x14ac:dyDescent="0.2">
      <c r="C6503" s="41"/>
    </row>
    <row r="6504" spans="3:3" x14ac:dyDescent="0.2">
      <c r="C6504" s="41"/>
    </row>
    <row r="6505" spans="3:3" x14ac:dyDescent="0.2">
      <c r="C6505" s="41"/>
    </row>
    <row r="6506" spans="3:3" x14ac:dyDescent="0.2">
      <c r="C6506" s="41"/>
    </row>
    <row r="6507" spans="3:3" x14ac:dyDescent="0.2">
      <c r="C6507" s="41"/>
    </row>
    <row r="6508" spans="3:3" x14ac:dyDescent="0.2">
      <c r="C6508" s="41"/>
    </row>
    <row r="6509" spans="3:3" x14ac:dyDescent="0.2">
      <c r="C6509" s="41"/>
    </row>
    <row r="6510" spans="3:3" x14ac:dyDescent="0.2">
      <c r="C6510" s="41"/>
    </row>
    <row r="6511" spans="3:3" x14ac:dyDescent="0.2">
      <c r="C6511" s="41"/>
    </row>
    <row r="6512" spans="3:3" x14ac:dyDescent="0.2">
      <c r="C6512" s="41"/>
    </row>
    <row r="6513" spans="3:3" x14ac:dyDescent="0.2">
      <c r="C6513" s="41"/>
    </row>
    <row r="6514" spans="3:3" x14ac:dyDescent="0.2">
      <c r="C6514" s="41"/>
    </row>
    <row r="6515" spans="3:3" x14ac:dyDescent="0.2">
      <c r="C6515" s="41"/>
    </row>
    <row r="6516" spans="3:3" x14ac:dyDescent="0.2">
      <c r="C6516" s="41"/>
    </row>
    <row r="6517" spans="3:3" x14ac:dyDescent="0.2">
      <c r="C6517" s="41"/>
    </row>
    <row r="6518" spans="3:3" x14ac:dyDescent="0.2">
      <c r="C6518" s="41"/>
    </row>
    <row r="6519" spans="3:3" x14ac:dyDescent="0.2">
      <c r="C6519" s="41"/>
    </row>
    <row r="6520" spans="3:3" x14ac:dyDescent="0.2">
      <c r="C6520" s="41"/>
    </row>
    <row r="6521" spans="3:3" x14ac:dyDescent="0.2">
      <c r="C6521" s="41"/>
    </row>
    <row r="6522" spans="3:3" x14ac:dyDescent="0.2">
      <c r="C6522" s="41"/>
    </row>
    <row r="6523" spans="3:3" x14ac:dyDescent="0.2">
      <c r="C6523" s="41"/>
    </row>
    <row r="6524" spans="3:3" x14ac:dyDescent="0.2">
      <c r="C6524" s="41"/>
    </row>
    <row r="6525" spans="3:3" x14ac:dyDescent="0.2">
      <c r="C6525" s="41"/>
    </row>
    <row r="6526" spans="3:3" x14ac:dyDescent="0.2">
      <c r="C6526" s="41"/>
    </row>
    <row r="6527" spans="3:3" x14ac:dyDescent="0.2">
      <c r="C6527" s="41"/>
    </row>
    <row r="6528" spans="3:3" x14ac:dyDescent="0.2">
      <c r="C6528" s="41"/>
    </row>
    <row r="6529" spans="3:3" x14ac:dyDescent="0.2">
      <c r="C6529" s="41"/>
    </row>
    <row r="6530" spans="3:3" x14ac:dyDescent="0.2">
      <c r="C6530" s="41"/>
    </row>
    <row r="6531" spans="3:3" x14ac:dyDescent="0.2">
      <c r="C6531" s="41"/>
    </row>
    <row r="6532" spans="3:3" x14ac:dyDescent="0.2">
      <c r="C6532" s="41"/>
    </row>
    <row r="6533" spans="3:3" x14ac:dyDescent="0.2">
      <c r="C6533" s="41"/>
    </row>
    <row r="6534" spans="3:3" x14ac:dyDescent="0.2">
      <c r="C6534" s="41"/>
    </row>
    <row r="6535" spans="3:3" x14ac:dyDescent="0.2">
      <c r="C6535" s="41"/>
    </row>
    <row r="6536" spans="3:3" x14ac:dyDescent="0.2">
      <c r="C6536" s="41"/>
    </row>
    <row r="6537" spans="3:3" x14ac:dyDescent="0.2">
      <c r="C6537" s="41"/>
    </row>
    <row r="6538" spans="3:3" x14ac:dyDescent="0.2">
      <c r="C6538" s="41"/>
    </row>
    <row r="6539" spans="3:3" x14ac:dyDescent="0.2">
      <c r="C6539" s="41"/>
    </row>
    <row r="6540" spans="3:3" x14ac:dyDescent="0.2">
      <c r="C6540" s="41"/>
    </row>
    <row r="6541" spans="3:3" x14ac:dyDescent="0.2">
      <c r="C6541" s="41"/>
    </row>
    <row r="6542" spans="3:3" x14ac:dyDescent="0.2">
      <c r="C6542" s="41"/>
    </row>
    <row r="6543" spans="3:3" x14ac:dyDescent="0.2">
      <c r="C6543" s="41"/>
    </row>
    <row r="6544" spans="3:3" x14ac:dyDescent="0.2">
      <c r="C6544" s="41"/>
    </row>
    <row r="6545" spans="3:3" x14ac:dyDescent="0.2">
      <c r="C6545" s="41"/>
    </row>
    <row r="6546" spans="3:3" x14ac:dyDescent="0.2">
      <c r="C6546" s="41"/>
    </row>
    <row r="6547" spans="3:3" x14ac:dyDescent="0.2">
      <c r="C6547" s="41"/>
    </row>
    <row r="6548" spans="3:3" x14ac:dyDescent="0.2">
      <c r="C6548" s="41"/>
    </row>
    <row r="6549" spans="3:3" x14ac:dyDescent="0.2">
      <c r="C6549" s="41"/>
    </row>
    <row r="6550" spans="3:3" x14ac:dyDescent="0.2">
      <c r="C6550" s="41"/>
    </row>
    <row r="6551" spans="3:3" x14ac:dyDescent="0.2">
      <c r="C6551" s="41"/>
    </row>
    <row r="6552" spans="3:3" x14ac:dyDescent="0.2">
      <c r="C6552" s="41"/>
    </row>
    <row r="6553" spans="3:3" x14ac:dyDescent="0.2">
      <c r="C6553" s="41"/>
    </row>
    <row r="6554" spans="3:3" x14ac:dyDescent="0.2">
      <c r="C6554" s="41"/>
    </row>
    <row r="6555" spans="3:3" x14ac:dyDescent="0.2">
      <c r="C6555" s="41"/>
    </row>
    <row r="6556" spans="3:3" x14ac:dyDescent="0.2">
      <c r="C6556" s="41"/>
    </row>
    <row r="6557" spans="3:3" x14ac:dyDescent="0.2">
      <c r="C6557" s="41"/>
    </row>
    <row r="6558" spans="3:3" x14ac:dyDescent="0.2">
      <c r="C6558" s="41"/>
    </row>
    <row r="6559" spans="3:3" x14ac:dyDescent="0.2">
      <c r="C6559" s="41"/>
    </row>
    <row r="6560" spans="3:3" x14ac:dyDescent="0.2">
      <c r="C6560" s="41"/>
    </row>
    <row r="6561" spans="3:3" x14ac:dyDescent="0.2">
      <c r="C6561" s="41"/>
    </row>
    <row r="6562" spans="3:3" x14ac:dyDescent="0.2">
      <c r="C6562" s="41"/>
    </row>
    <row r="6563" spans="3:3" x14ac:dyDescent="0.2">
      <c r="C6563" s="41"/>
    </row>
    <row r="6564" spans="3:3" x14ac:dyDescent="0.2">
      <c r="C6564" s="41"/>
    </row>
    <row r="6565" spans="3:3" x14ac:dyDescent="0.2">
      <c r="C6565" s="41"/>
    </row>
    <row r="6566" spans="3:3" x14ac:dyDescent="0.2">
      <c r="C6566" s="41"/>
    </row>
    <row r="6567" spans="3:3" x14ac:dyDescent="0.2">
      <c r="C6567" s="41"/>
    </row>
    <row r="6568" spans="3:3" x14ac:dyDescent="0.2">
      <c r="C6568" s="41"/>
    </row>
    <row r="6569" spans="3:3" x14ac:dyDescent="0.2">
      <c r="C6569" s="41"/>
    </row>
    <row r="6570" spans="3:3" x14ac:dyDescent="0.2">
      <c r="C6570" s="41"/>
    </row>
    <row r="6571" spans="3:3" x14ac:dyDescent="0.2">
      <c r="C6571" s="41"/>
    </row>
    <row r="6572" spans="3:3" x14ac:dyDescent="0.2">
      <c r="C6572" s="41"/>
    </row>
    <row r="6573" spans="3:3" x14ac:dyDescent="0.2">
      <c r="C6573" s="41"/>
    </row>
    <row r="6574" spans="3:3" x14ac:dyDescent="0.2">
      <c r="C6574" s="41"/>
    </row>
    <row r="6575" spans="3:3" x14ac:dyDescent="0.2">
      <c r="C6575" s="41"/>
    </row>
    <row r="6576" spans="3:3" x14ac:dyDescent="0.2">
      <c r="C6576" s="41"/>
    </row>
    <row r="6577" spans="3:3" x14ac:dyDescent="0.2">
      <c r="C6577" s="41"/>
    </row>
    <row r="6578" spans="3:3" x14ac:dyDescent="0.2">
      <c r="C6578" s="41"/>
    </row>
    <row r="6579" spans="3:3" x14ac:dyDescent="0.2">
      <c r="C6579" s="41"/>
    </row>
    <row r="6580" spans="3:3" x14ac:dyDescent="0.2">
      <c r="C6580" s="41"/>
    </row>
    <row r="6581" spans="3:3" x14ac:dyDescent="0.2">
      <c r="C6581" s="41"/>
    </row>
    <row r="6582" spans="3:3" x14ac:dyDescent="0.2">
      <c r="C6582" s="41"/>
    </row>
    <row r="6583" spans="3:3" x14ac:dyDescent="0.2">
      <c r="C6583" s="41"/>
    </row>
    <row r="6584" spans="3:3" x14ac:dyDescent="0.2">
      <c r="C6584" s="41"/>
    </row>
    <row r="6585" spans="3:3" x14ac:dyDescent="0.2">
      <c r="C6585" s="41"/>
    </row>
    <row r="6586" spans="3:3" x14ac:dyDescent="0.2">
      <c r="C6586" s="41"/>
    </row>
    <row r="6587" spans="3:3" x14ac:dyDescent="0.2">
      <c r="C6587" s="41"/>
    </row>
    <row r="6588" spans="3:3" x14ac:dyDescent="0.2">
      <c r="C6588" s="41"/>
    </row>
    <row r="6589" spans="3:3" x14ac:dyDescent="0.2">
      <c r="C6589" s="41"/>
    </row>
    <row r="6590" spans="3:3" x14ac:dyDescent="0.2">
      <c r="C6590" s="41"/>
    </row>
    <row r="6591" spans="3:3" x14ac:dyDescent="0.2">
      <c r="C6591" s="41"/>
    </row>
    <row r="6592" spans="3:3" x14ac:dyDescent="0.2">
      <c r="C6592" s="41"/>
    </row>
    <row r="6593" spans="3:3" x14ac:dyDescent="0.2">
      <c r="C6593" s="41"/>
    </row>
    <row r="6594" spans="3:3" x14ac:dyDescent="0.2">
      <c r="C6594" s="41"/>
    </row>
    <row r="6595" spans="3:3" x14ac:dyDescent="0.2">
      <c r="C6595" s="41"/>
    </row>
    <row r="6596" spans="3:3" x14ac:dyDescent="0.2">
      <c r="C6596" s="41"/>
    </row>
    <row r="6597" spans="3:3" x14ac:dyDescent="0.2">
      <c r="C6597" s="41"/>
    </row>
    <row r="6598" spans="3:3" x14ac:dyDescent="0.2">
      <c r="C6598" s="41"/>
    </row>
    <row r="6599" spans="3:3" x14ac:dyDescent="0.2">
      <c r="C6599" s="41"/>
    </row>
    <row r="6600" spans="3:3" x14ac:dyDescent="0.2">
      <c r="C6600" s="41"/>
    </row>
    <row r="6601" spans="3:3" x14ac:dyDescent="0.2">
      <c r="C6601" s="41"/>
    </row>
    <row r="6602" spans="3:3" x14ac:dyDescent="0.2">
      <c r="C6602" s="41"/>
    </row>
    <row r="6603" spans="3:3" x14ac:dyDescent="0.2">
      <c r="C6603" s="41"/>
    </row>
    <row r="6604" spans="3:3" x14ac:dyDescent="0.2">
      <c r="C6604" s="41"/>
    </row>
    <row r="6605" spans="3:3" x14ac:dyDescent="0.2">
      <c r="C6605" s="41"/>
    </row>
    <row r="6606" spans="3:3" x14ac:dyDescent="0.2">
      <c r="C6606" s="41"/>
    </row>
    <row r="6607" spans="3:3" x14ac:dyDescent="0.2">
      <c r="C6607" s="41"/>
    </row>
    <row r="6608" spans="3:3" x14ac:dyDescent="0.2">
      <c r="C6608" s="41"/>
    </row>
    <row r="6609" spans="3:3" x14ac:dyDescent="0.2">
      <c r="C6609" s="41"/>
    </row>
    <row r="6610" spans="3:3" x14ac:dyDescent="0.2">
      <c r="C6610" s="41"/>
    </row>
    <row r="6611" spans="3:3" x14ac:dyDescent="0.2">
      <c r="C6611" s="41"/>
    </row>
    <row r="6612" spans="3:3" x14ac:dyDescent="0.2">
      <c r="C6612" s="41"/>
    </row>
    <row r="6613" spans="3:3" x14ac:dyDescent="0.2">
      <c r="C6613" s="41"/>
    </row>
    <row r="6614" spans="3:3" x14ac:dyDescent="0.2">
      <c r="C6614" s="41"/>
    </row>
    <row r="6615" spans="3:3" x14ac:dyDescent="0.2">
      <c r="C6615" s="41"/>
    </row>
    <row r="6616" spans="3:3" x14ac:dyDescent="0.2">
      <c r="C6616" s="41"/>
    </row>
    <row r="6617" spans="3:3" x14ac:dyDescent="0.2">
      <c r="C6617" s="41"/>
    </row>
    <row r="6618" spans="3:3" x14ac:dyDescent="0.2">
      <c r="C6618" s="41"/>
    </row>
    <row r="6619" spans="3:3" x14ac:dyDescent="0.2">
      <c r="C6619" s="41"/>
    </row>
    <row r="6620" spans="3:3" x14ac:dyDescent="0.2">
      <c r="C6620" s="41"/>
    </row>
    <row r="6621" spans="3:3" x14ac:dyDescent="0.2">
      <c r="C6621" s="41"/>
    </row>
    <row r="6622" spans="3:3" x14ac:dyDescent="0.2">
      <c r="C6622" s="41"/>
    </row>
    <row r="6623" spans="3:3" x14ac:dyDescent="0.2">
      <c r="C6623" s="41"/>
    </row>
    <row r="6624" spans="3:3" x14ac:dyDescent="0.2">
      <c r="C6624" s="41"/>
    </row>
    <row r="6625" spans="3:3" x14ac:dyDescent="0.2">
      <c r="C6625" s="41"/>
    </row>
    <row r="6626" spans="3:3" x14ac:dyDescent="0.2">
      <c r="C6626" s="41"/>
    </row>
    <row r="6627" spans="3:3" x14ac:dyDescent="0.2">
      <c r="C6627" s="41"/>
    </row>
    <row r="6628" spans="3:3" x14ac:dyDescent="0.2">
      <c r="C6628" s="41"/>
    </row>
    <row r="6629" spans="3:3" x14ac:dyDescent="0.2">
      <c r="C6629" s="41"/>
    </row>
    <row r="6630" spans="3:3" x14ac:dyDescent="0.2">
      <c r="C6630" s="41"/>
    </row>
    <row r="6631" spans="3:3" x14ac:dyDescent="0.2">
      <c r="C6631" s="41"/>
    </row>
    <row r="6632" spans="3:3" x14ac:dyDescent="0.2">
      <c r="C6632" s="41"/>
    </row>
    <row r="6633" spans="3:3" x14ac:dyDescent="0.2">
      <c r="C6633" s="41"/>
    </row>
    <row r="6634" spans="3:3" x14ac:dyDescent="0.2">
      <c r="C6634" s="41"/>
    </row>
    <row r="6635" spans="3:3" x14ac:dyDescent="0.2">
      <c r="C6635" s="41"/>
    </row>
    <row r="6636" spans="3:3" x14ac:dyDescent="0.2">
      <c r="C6636" s="41"/>
    </row>
    <row r="6637" spans="3:3" x14ac:dyDescent="0.2">
      <c r="C6637" s="41"/>
    </row>
    <row r="6638" spans="3:3" x14ac:dyDescent="0.2">
      <c r="C6638" s="41"/>
    </row>
    <row r="6639" spans="3:3" x14ac:dyDescent="0.2">
      <c r="C6639" s="41"/>
    </row>
    <row r="6640" spans="3:3" x14ac:dyDescent="0.2">
      <c r="C6640" s="41"/>
    </row>
    <row r="6641" spans="3:3" x14ac:dyDescent="0.2">
      <c r="C6641" s="41"/>
    </row>
    <row r="6642" spans="3:3" x14ac:dyDescent="0.2">
      <c r="C6642" s="41"/>
    </row>
    <row r="6643" spans="3:3" x14ac:dyDescent="0.2">
      <c r="C6643" s="41"/>
    </row>
    <row r="6644" spans="3:3" x14ac:dyDescent="0.2">
      <c r="C6644" s="41"/>
    </row>
    <row r="6645" spans="3:3" x14ac:dyDescent="0.2">
      <c r="C6645" s="41"/>
    </row>
    <row r="6646" spans="3:3" x14ac:dyDescent="0.2">
      <c r="C6646" s="41"/>
    </row>
    <row r="6647" spans="3:3" x14ac:dyDescent="0.2">
      <c r="C6647" s="41"/>
    </row>
    <row r="6648" spans="3:3" x14ac:dyDescent="0.2">
      <c r="C6648" s="41"/>
    </row>
    <row r="6649" spans="3:3" x14ac:dyDescent="0.2">
      <c r="C6649" s="41"/>
    </row>
    <row r="6650" spans="3:3" x14ac:dyDescent="0.2">
      <c r="C6650" s="41"/>
    </row>
    <row r="6651" spans="3:3" x14ac:dyDescent="0.2">
      <c r="C6651" s="41"/>
    </row>
    <row r="6652" spans="3:3" x14ac:dyDescent="0.2">
      <c r="C6652" s="41"/>
    </row>
    <row r="6653" spans="3:3" x14ac:dyDescent="0.2">
      <c r="C6653" s="41"/>
    </row>
    <row r="6654" spans="3:3" x14ac:dyDescent="0.2">
      <c r="C6654" s="41"/>
    </row>
    <row r="6655" spans="3:3" x14ac:dyDescent="0.2">
      <c r="C6655" s="41"/>
    </row>
    <row r="6656" spans="3:3" x14ac:dyDescent="0.2">
      <c r="C6656" s="41"/>
    </row>
    <row r="6657" spans="3:3" x14ac:dyDescent="0.2">
      <c r="C6657" s="41"/>
    </row>
    <row r="6658" spans="3:3" x14ac:dyDescent="0.2">
      <c r="C6658" s="41"/>
    </row>
    <row r="6659" spans="3:3" x14ac:dyDescent="0.2">
      <c r="C6659" s="41"/>
    </row>
    <row r="6660" spans="3:3" x14ac:dyDescent="0.2">
      <c r="C6660" s="41"/>
    </row>
    <row r="6661" spans="3:3" x14ac:dyDescent="0.2">
      <c r="C6661" s="41"/>
    </row>
    <row r="6662" spans="3:3" x14ac:dyDescent="0.2">
      <c r="C6662" s="41"/>
    </row>
    <row r="6663" spans="3:3" x14ac:dyDescent="0.2">
      <c r="C6663" s="41"/>
    </row>
    <row r="6664" spans="3:3" x14ac:dyDescent="0.2">
      <c r="C6664" s="41"/>
    </row>
    <row r="6665" spans="3:3" x14ac:dyDescent="0.2">
      <c r="C6665" s="41"/>
    </row>
    <row r="6666" spans="3:3" x14ac:dyDescent="0.2">
      <c r="C6666" s="41"/>
    </row>
    <row r="6667" spans="3:3" x14ac:dyDescent="0.2">
      <c r="C6667" s="41"/>
    </row>
    <row r="6668" spans="3:3" x14ac:dyDescent="0.2">
      <c r="C6668" s="41"/>
    </row>
    <row r="6669" spans="3:3" x14ac:dyDescent="0.2">
      <c r="C6669" s="41"/>
    </row>
    <row r="6670" spans="3:3" x14ac:dyDescent="0.2">
      <c r="C6670" s="41"/>
    </row>
    <row r="6671" spans="3:3" x14ac:dyDescent="0.2">
      <c r="C6671" s="41"/>
    </row>
    <row r="6672" spans="3:3" x14ac:dyDescent="0.2">
      <c r="C6672" s="41"/>
    </row>
    <row r="6673" spans="3:3" x14ac:dyDescent="0.2">
      <c r="C6673" s="41"/>
    </row>
    <row r="6674" spans="3:3" x14ac:dyDescent="0.2">
      <c r="C6674" s="41"/>
    </row>
    <row r="6675" spans="3:3" x14ac:dyDescent="0.2">
      <c r="C6675" s="41"/>
    </row>
    <row r="6676" spans="3:3" x14ac:dyDescent="0.2">
      <c r="C6676" s="41"/>
    </row>
    <row r="6677" spans="3:3" x14ac:dyDescent="0.2">
      <c r="C6677" s="41"/>
    </row>
    <row r="6678" spans="3:3" x14ac:dyDescent="0.2">
      <c r="C6678" s="41"/>
    </row>
    <row r="6679" spans="3:3" x14ac:dyDescent="0.2">
      <c r="C6679" s="41"/>
    </row>
    <row r="6680" spans="3:3" x14ac:dyDescent="0.2">
      <c r="C6680" s="41"/>
    </row>
    <row r="6681" spans="3:3" x14ac:dyDescent="0.2">
      <c r="C6681" s="41"/>
    </row>
    <row r="6682" spans="3:3" x14ac:dyDescent="0.2">
      <c r="C6682" s="41"/>
    </row>
    <row r="6683" spans="3:3" x14ac:dyDescent="0.2">
      <c r="C6683" s="41"/>
    </row>
    <row r="6684" spans="3:3" x14ac:dyDescent="0.2">
      <c r="C6684" s="41"/>
    </row>
    <row r="6685" spans="3:3" x14ac:dyDescent="0.2">
      <c r="C6685" s="41"/>
    </row>
    <row r="6686" spans="3:3" x14ac:dyDescent="0.2">
      <c r="C6686" s="41"/>
    </row>
    <row r="6687" spans="3:3" x14ac:dyDescent="0.2">
      <c r="C6687" s="41"/>
    </row>
    <row r="6688" spans="3:3" x14ac:dyDescent="0.2">
      <c r="C6688" s="41"/>
    </row>
    <row r="6689" spans="3:3" x14ac:dyDescent="0.2">
      <c r="C6689" s="41"/>
    </row>
    <row r="6690" spans="3:3" x14ac:dyDescent="0.2">
      <c r="C6690" s="41"/>
    </row>
    <row r="6691" spans="3:3" x14ac:dyDescent="0.2">
      <c r="C6691" s="41"/>
    </row>
    <row r="6692" spans="3:3" x14ac:dyDescent="0.2">
      <c r="C6692" s="41"/>
    </row>
    <row r="6693" spans="3:3" x14ac:dyDescent="0.2">
      <c r="C6693" s="41"/>
    </row>
    <row r="6694" spans="3:3" x14ac:dyDescent="0.2">
      <c r="C6694" s="41"/>
    </row>
    <row r="6695" spans="3:3" x14ac:dyDescent="0.2">
      <c r="C6695" s="41"/>
    </row>
    <row r="6696" spans="3:3" x14ac:dyDescent="0.2">
      <c r="C6696" s="41"/>
    </row>
    <row r="6697" spans="3:3" x14ac:dyDescent="0.2">
      <c r="C6697" s="41"/>
    </row>
    <row r="6698" spans="3:3" x14ac:dyDescent="0.2">
      <c r="C6698" s="41"/>
    </row>
    <row r="6699" spans="3:3" x14ac:dyDescent="0.2">
      <c r="C6699" s="41"/>
    </row>
    <row r="6700" spans="3:3" x14ac:dyDescent="0.2">
      <c r="C6700" s="41"/>
    </row>
    <row r="6701" spans="3:3" x14ac:dyDescent="0.2">
      <c r="C6701" s="41"/>
    </row>
    <row r="6702" spans="3:3" x14ac:dyDescent="0.2">
      <c r="C6702" s="41"/>
    </row>
    <row r="6703" spans="3:3" x14ac:dyDescent="0.2">
      <c r="C6703" s="41"/>
    </row>
    <row r="6704" spans="3:3" x14ac:dyDescent="0.2">
      <c r="C6704" s="41"/>
    </row>
    <row r="6705" spans="3:3" x14ac:dyDescent="0.2">
      <c r="C6705" s="41"/>
    </row>
    <row r="6706" spans="3:3" x14ac:dyDescent="0.2">
      <c r="C6706" s="41"/>
    </row>
    <row r="6707" spans="3:3" x14ac:dyDescent="0.2">
      <c r="C6707" s="41"/>
    </row>
    <row r="6708" spans="3:3" x14ac:dyDescent="0.2">
      <c r="C6708" s="41"/>
    </row>
    <row r="6709" spans="3:3" x14ac:dyDescent="0.2">
      <c r="C6709" s="41"/>
    </row>
    <row r="6710" spans="3:3" x14ac:dyDescent="0.2">
      <c r="C6710" s="41"/>
    </row>
    <row r="6711" spans="3:3" x14ac:dyDescent="0.2">
      <c r="C6711" s="41"/>
    </row>
    <row r="6712" spans="3:3" x14ac:dyDescent="0.2">
      <c r="C6712" s="41"/>
    </row>
    <row r="6713" spans="3:3" x14ac:dyDescent="0.2">
      <c r="C6713" s="41"/>
    </row>
    <row r="6714" spans="3:3" x14ac:dyDescent="0.2">
      <c r="C6714" s="41"/>
    </row>
    <row r="6715" spans="3:3" x14ac:dyDescent="0.2">
      <c r="C6715" s="41"/>
    </row>
    <row r="6716" spans="3:3" x14ac:dyDescent="0.2">
      <c r="C6716" s="41"/>
    </row>
    <row r="6717" spans="3:3" x14ac:dyDescent="0.2">
      <c r="C6717" s="41"/>
    </row>
    <row r="6718" spans="3:3" x14ac:dyDescent="0.2">
      <c r="C6718" s="41"/>
    </row>
    <row r="6719" spans="3:3" x14ac:dyDescent="0.2">
      <c r="C6719" s="41"/>
    </row>
    <row r="6720" spans="3:3" x14ac:dyDescent="0.2">
      <c r="C6720" s="41"/>
    </row>
    <row r="6721" spans="3:3" x14ac:dyDescent="0.2">
      <c r="C6721" s="41"/>
    </row>
    <row r="6722" spans="3:3" x14ac:dyDescent="0.2">
      <c r="C6722" s="41"/>
    </row>
    <row r="6723" spans="3:3" x14ac:dyDescent="0.2">
      <c r="C6723" s="41"/>
    </row>
    <row r="6724" spans="3:3" x14ac:dyDescent="0.2">
      <c r="C6724" s="41"/>
    </row>
    <row r="6725" spans="3:3" x14ac:dyDescent="0.2">
      <c r="C6725" s="41"/>
    </row>
    <row r="6726" spans="3:3" x14ac:dyDescent="0.2">
      <c r="C6726" s="41"/>
    </row>
    <row r="6727" spans="3:3" x14ac:dyDescent="0.2">
      <c r="C6727" s="41"/>
    </row>
    <row r="6728" spans="3:3" x14ac:dyDescent="0.2">
      <c r="C6728" s="41"/>
    </row>
    <row r="6729" spans="3:3" x14ac:dyDescent="0.2">
      <c r="C6729" s="41"/>
    </row>
    <row r="6730" spans="3:3" x14ac:dyDescent="0.2">
      <c r="C6730" s="41"/>
    </row>
    <row r="6731" spans="3:3" x14ac:dyDescent="0.2">
      <c r="C6731" s="41"/>
    </row>
    <row r="6732" spans="3:3" x14ac:dyDescent="0.2">
      <c r="C6732" s="41"/>
    </row>
    <row r="6733" spans="3:3" x14ac:dyDescent="0.2">
      <c r="C6733" s="41"/>
    </row>
    <row r="6734" spans="3:3" x14ac:dyDescent="0.2">
      <c r="C6734" s="41"/>
    </row>
    <row r="6735" spans="3:3" x14ac:dyDescent="0.2">
      <c r="C6735" s="41"/>
    </row>
    <row r="6736" spans="3:3" x14ac:dyDescent="0.2">
      <c r="C6736" s="41"/>
    </row>
    <row r="6737" spans="3:3" x14ac:dyDescent="0.2">
      <c r="C6737" s="41"/>
    </row>
    <row r="6738" spans="3:3" x14ac:dyDescent="0.2">
      <c r="C6738" s="41"/>
    </row>
    <row r="6739" spans="3:3" x14ac:dyDescent="0.2">
      <c r="C6739" s="41"/>
    </row>
    <row r="6740" spans="3:3" x14ac:dyDescent="0.2">
      <c r="C6740" s="41"/>
    </row>
    <row r="6741" spans="3:3" x14ac:dyDescent="0.2">
      <c r="C6741" s="41"/>
    </row>
    <row r="6742" spans="3:3" x14ac:dyDescent="0.2">
      <c r="C6742" s="41"/>
    </row>
    <row r="6743" spans="3:3" x14ac:dyDescent="0.2">
      <c r="C6743" s="41"/>
    </row>
    <row r="6744" spans="3:3" x14ac:dyDescent="0.2">
      <c r="C6744" s="41"/>
    </row>
    <row r="6745" spans="3:3" x14ac:dyDescent="0.2">
      <c r="C6745" s="41"/>
    </row>
    <row r="6746" spans="3:3" x14ac:dyDescent="0.2">
      <c r="C6746" s="41"/>
    </row>
    <row r="6747" spans="3:3" x14ac:dyDescent="0.2">
      <c r="C6747" s="41"/>
    </row>
    <row r="6748" spans="3:3" x14ac:dyDescent="0.2">
      <c r="C6748" s="41"/>
    </row>
    <row r="6749" spans="3:3" x14ac:dyDescent="0.2">
      <c r="C6749" s="41"/>
    </row>
    <row r="6750" spans="3:3" x14ac:dyDescent="0.2">
      <c r="C6750" s="41"/>
    </row>
    <row r="6751" spans="3:3" x14ac:dyDescent="0.2">
      <c r="C6751" s="41"/>
    </row>
    <row r="6752" spans="3:3" x14ac:dyDescent="0.2">
      <c r="C6752" s="41"/>
    </row>
    <row r="6753" spans="3:3" x14ac:dyDescent="0.2">
      <c r="C6753" s="41"/>
    </row>
    <row r="6754" spans="3:3" x14ac:dyDescent="0.2">
      <c r="C6754" s="41"/>
    </row>
    <row r="6755" spans="3:3" x14ac:dyDescent="0.2">
      <c r="C6755" s="41"/>
    </row>
    <row r="6756" spans="3:3" x14ac:dyDescent="0.2">
      <c r="C6756" s="41"/>
    </row>
    <row r="6757" spans="3:3" x14ac:dyDescent="0.2">
      <c r="C6757" s="41"/>
    </row>
    <row r="6758" spans="3:3" x14ac:dyDescent="0.2">
      <c r="C6758" s="41"/>
    </row>
    <row r="6759" spans="3:3" x14ac:dyDescent="0.2">
      <c r="C6759" s="41"/>
    </row>
    <row r="6760" spans="3:3" x14ac:dyDescent="0.2">
      <c r="C6760" s="41"/>
    </row>
    <row r="6761" spans="3:3" x14ac:dyDescent="0.2">
      <c r="C6761" s="41"/>
    </row>
    <row r="6762" spans="3:3" x14ac:dyDescent="0.2">
      <c r="C6762" s="41"/>
    </row>
    <row r="6763" spans="3:3" x14ac:dyDescent="0.2">
      <c r="C6763" s="41"/>
    </row>
    <row r="6764" spans="3:3" x14ac:dyDescent="0.2">
      <c r="C6764" s="41"/>
    </row>
    <row r="6765" spans="3:3" x14ac:dyDescent="0.2">
      <c r="C6765" s="41"/>
    </row>
    <row r="6766" spans="3:3" x14ac:dyDescent="0.2">
      <c r="C6766" s="41"/>
    </row>
    <row r="6767" spans="3:3" x14ac:dyDescent="0.2">
      <c r="C6767" s="41"/>
    </row>
    <row r="6768" spans="3:3" x14ac:dyDescent="0.2">
      <c r="C6768" s="41"/>
    </row>
    <row r="6769" spans="3:3" x14ac:dyDescent="0.2">
      <c r="C6769" s="41"/>
    </row>
    <row r="6770" spans="3:3" x14ac:dyDescent="0.2">
      <c r="C6770" s="41"/>
    </row>
    <row r="6771" spans="3:3" x14ac:dyDescent="0.2">
      <c r="C6771" s="41"/>
    </row>
    <row r="6772" spans="3:3" x14ac:dyDescent="0.2">
      <c r="C6772" s="41"/>
    </row>
    <row r="6773" spans="3:3" x14ac:dyDescent="0.2">
      <c r="C6773" s="41"/>
    </row>
    <row r="6774" spans="3:3" x14ac:dyDescent="0.2">
      <c r="C6774" s="41"/>
    </row>
    <row r="6775" spans="3:3" x14ac:dyDescent="0.2">
      <c r="C6775" s="41"/>
    </row>
    <row r="6776" spans="3:3" x14ac:dyDescent="0.2">
      <c r="C6776" s="41"/>
    </row>
    <row r="6777" spans="3:3" x14ac:dyDescent="0.2">
      <c r="C6777" s="41"/>
    </row>
    <row r="6778" spans="3:3" x14ac:dyDescent="0.2">
      <c r="C6778" s="41"/>
    </row>
    <row r="6779" spans="3:3" x14ac:dyDescent="0.2">
      <c r="C6779" s="41"/>
    </row>
    <row r="6780" spans="3:3" x14ac:dyDescent="0.2">
      <c r="C6780" s="41"/>
    </row>
    <row r="6781" spans="3:3" x14ac:dyDescent="0.2">
      <c r="C6781" s="41"/>
    </row>
    <row r="6782" spans="3:3" x14ac:dyDescent="0.2">
      <c r="C6782" s="41"/>
    </row>
    <row r="6783" spans="3:3" x14ac:dyDescent="0.2">
      <c r="C6783" s="41"/>
    </row>
    <row r="6784" spans="3:3" x14ac:dyDescent="0.2">
      <c r="C6784" s="41"/>
    </row>
    <row r="6785" spans="3:3" x14ac:dyDescent="0.2">
      <c r="C6785" s="41"/>
    </row>
    <row r="6786" spans="3:3" x14ac:dyDescent="0.2">
      <c r="C6786" s="41"/>
    </row>
    <row r="6787" spans="3:3" x14ac:dyDescent="0.2">
      <c r="C6787" s="41"/>
    </row>
    <row r="6788" spans="3:3" x14ac:dyDescent="0.2">
      <c r="C6788" s="41"/>
    </row>
    <row r="6789" spans="3:3" x14ac:dyDescent="0.2">
      <c r="C6789" s="41"/>
    </row>
    <row r="6790" spans="3:3" x14ac:dyDescent="0.2">
      <c r="C6790" s="41"/>
    </row>
    <row r="6791" spans="3:3" x14ac:dyDescent="0.2">
      <c r="C6791" s="41"/>
    </row>
    <row r="6792" spans="3:3" x14ac:dyDescent="0.2">
      <c r="C6792" s="41"/>
    </row>
    <row r="6793" spans="3:3" x14ac:dyDescent="0.2">
      <c r="C6793" s="41"/>
    </row>
    <row r="6794" spans="3:3" x14ac:dyDescent="0.2">
      <c r="C6794" s="41"/>
    </row>
    <row r="6795" spans="3:3" x14ac:dyDescent="0.2">
      <c r="C6795" s="41"/>
    </row>
    <row r="6796" spans="3:3" x14ac:dyDescent="0.2">
      <c r="C6796" s="41"/>
    </row>
    <row r="6797" spans="3:3" x14ac:dyDescent="0.2">
      <c r="C6797" s="41"/>
    </row>
    <row r="6798" spans="3:3" x14ac:dyDescent="0.2">
      <c r="C6798" s="41"/>
    </row>
    <row r="6799" spans="3:3" x14ac:dyDescent="0.2">
      <c r="C6799" s="41"/>
    </row>
    <row r="6800" spans="3:3" x14ac:dyDescent="0.2">
      <c r="C6800" s="41"/>
    </row>
    <row r="6801" spans="3:3" x14ac:dyDescent="0.2">
      <c r="C6801" s="41"/>
    </row>
    <row r="6802" spans="3:3" x14ac:dyDescent="0.2">
      <c r="C6802" s="41"/>
    </row>
    <row r="6803" spans="3:3" x14ac:dyDescent="0.2">
      <c r="C6803" s="41"/>
    </row>
    <row r="6804" spans="3:3" x14ac:dyDescent="0.2">
      <c r="C6804" s="41"/>
    </row>
    <row r="6805" spans="3:3" x14ac:dyDescent="0.2">
      <c r="C6805" s="41"/>
    </row>
    <row r="6806" spans="3:3" x14ac:dyDescent="0.2">
      <c r="C6806" s="41"/>
    </row>
    <row r="6807" spans="3:3" x14ac:dyDescent="0.2">
      <c r="C6807" s="41"/>
    </row>
    <row r="6808" spans="3:3" x14ac:dyDescent="0.2">
      <c r="C6808" s="41"/>
    </row>
    <row r="6809" spans="3:3" x14ac:dyDescent="0.2">
      <c r="C6809" s="41"/>
    </row>
    <row r="6810" spans="3:3" x14ac:dyDescent="0.2">
      <c r="C6810" s="41"/>
    </row>
    <row r="6811" spans="3:3" x14ac:dyDescent="0.2">
      <c r="C6811" s="41"/>
    </row>
    <row r="6812" spans="3:3" x14ac:dyDescent="0.2">
      <c r="C6812" s="41"/>
    </row>
    <row r="6813" spans="3:3" x14ac:dyDescent="0.2">
      <c r="C6813" s="41"/>
    </row>
    <row r="6814" spans="3:3" x14ac:dyDescent="0.2">
      <c r="C6814" s="41"/>
    </row>
    <row r="6815" spans="3:3" x14ac:dyDescent="0.2">
      <c r="C6815" s="41"/>
    </row>
    <row r="6816" spans="3:3" x14ac:dyDescent="0.2">
      <c r="C6816" s="41"/>
    </row>
    <row r="6817" spans="3:3" x14ac:dyDescent="0.2">
      <c r="C6817" s="41"/>
    </row>
    <row r="6818" spans="3:3" x14ac:dyDescent="0.2">
      <c r="C6818" s="41"/>
    </row>
    <row r="6819" spans="3:3" x14ac:dyDescent="0.2">
      <c r="C6819" s="41"/>
    </row>
    <row r="6820" spans="3:3" x14ac:dyDescent="0.2">
      <c r="C6820" s="41"/>
    </row>
    <row r="6821" spans="3:3" x14ac:dyDescent="0.2">
      <c r="C6821" s="41"/>
    </row>
    <row r="6822" spans="3:3" x14ac:dyDescent="0.2">
      <c r="C6822" s="41"/>
    </row>
    <row r="6823" spans="3:3" x14ac:dyDescent="0.2">
      <c r="C6823" s="41"/>
    </row>
    <row r="6824" spans="3:3" x14ac:dyDescent="0.2">
      <c r="C6824" s="41"/>
    </row>
    <row r="6825" spans="3:3" x14ac:dyDescent="0.2">
      <c r="C6825" s="41"/>
    </row>
    <row r="6826" spans="3:3" x14ac:dyDescent="0.2">
      <c r="C6826" s="41"/>
    </row>
    <row r="6827" spans="3:3" x14ac:dyDescent="0.2">
      <c r="C6827" s="41"/>
    </row>
    <row r="6828" spans="3:3" x14ac:dyDescent="0.2">
      <c r="C6828" s="41"/>
    </row>
    <row r="6829" spans="3:3" x14ac:dyDescent="0.2">
      <c r="C6829" s="41"/>
    </row>
    <row r="6830" spans="3:3" x14ac:dyDescent="0.2">
      <c r="C6830" s="41"/>
    </row>
    <row r="6831" spans="3:3" x14ac:dyDescent="0.2">
      <c r="C6831" s="41"/>
    </row>
    <row r="6832" spans="3:3" x14ac:dyDescent="0.2">
      <c r="C6832" s="41"/>
    </row>
    <row r="6833" spans="3:3" x14ac:dyDescent="0.2">
      <c r="C6833" s="41"/>
    </row>
    <row r="6834" spans="3:3" x14ac:dyDescent="0.2">
      <c r="C6834" s="41"/>
    </row>
    <row r="6835" spans="3:3" x14ac:dyDescent="0.2">
      <c r="C6835" s="41"/>
    </row>
    <row r="6836" spans="3:3" x14ac:dyDescent="0.2">
      <c r="C6836" s="41"/>
    </row>
    <row r="6837" spans="3:3" x14ac:dyDescent="0.2">
      <c r="C6837" s="41"/>
    </row>
    <row r="6838" spans="3:3" x14ac:dyDescent="0.2">
      <c r="C6838" s="41"/>
    </row>
    <row r="6839" spans="3:3" x14ac:dyDescent="0.2">
      <c r="C6839" s="41"/>
    </row>
    <row r="6840" spans="3:3" x14ac:dyDescent="0.2">
      <c r="C6840" s="41"/>
    </row>
    <row r="6841" spans="3:3" x14ac:dyDescent="0.2">
      <c r="C6841" s="41"/>
    </row>
    <row r="6842" spans="3:3" x14ac:dyDescent="0.2">
      <c r="C6842" s="41"/>
    </row>
    <row r="6843" spans="3:3" x14ac:dyDescent="0.2">
      <c r="C6843" s="41"/>
    </row>
    <row r="6844" spans="3:3" x14ac:dyDescent="0.2">
      <c r="C6844" s="41"/>
    </row>
    <row r="6845" spans="3:3" x14ac:dyDescent="0.2">
      <c r="C6845" s="41"/>
    </row>
    <row r="6846" spans="3:3" x14ac:dyDescent="0.2">
      <c r="C6846" s="41"/>
    </row>
    <row r="6847" spans="3:3" x14ac:dyDescent="0.2">
      <c r="C6847" s="41"/>
    </row>
    <row r="6848" spans="3:3" x14ac:dyDescent="0.2">
      <c r="C6848" s="41"/>
    </row>
    <row r="6849" spans="3:3" x14ac:dyDescent="0.2">
      <c r="C6849" s="41"/>
    </row>
    <row r="6850" spans="3:3" x14ac:dyDescent="0.2">
      <c r="C6850" s="41"/>
    </row>
    <row r="6851" spans="3:3" x14ac:dyDescent="0.2">
      <c r="C6851" s="41"/>
    </row>
    <row r="6852" spans="3:3" x14ac:dyDescent="0.2">
      <c r="C6852" s="41"/>
    </row>
    <row r="6853" spans="3:3" x14ac:dyDescent="0.2">
      <c r="C6853" s="41"/>
    </row>
    <row r="6854" spans="3:3" x14ac:dyDescent="0.2">
      <c r="C6854" s="41"/>
    </row>
    <row r="6855" spans="3:3" x14ac:dyDescent="0.2">
      <c r="C6855" s="41"/>
    </row>
    <row r="6856" spans="3:3" x14ac:dyDescent="0.2">
      <c r="C6856" s="41"/>
    </row>
    <row r="6857" spans="3:3" x14ac:dyDescent="0.2">
      <c r="C6857" s="41"/>
    </row>
    <row r="6858" spans="3:3" x14ac:dyDescent="0.2">
      <c r="C6858" s="41"/>
    </row>
    <row r="6859" spans="3:3" x14ac:dyDescent="0.2">
      <c r="C6859" s="41"/>
    </row>
    <row r="6860" spans="3:3" x14ac:dyDescent="0.2">
      <c r="C6860" s="41"/>
    </row>
    <row r="6861" spans="3:3" x14ac:dyDescent="0.2">
      <c r="C6861" s="41"/>
    </row>
    <row r="6862" spans="3:3" x14ac:dyDescent="0.2">
      <c r="C6862" s="41"/>
    </row>
    <row r="6863" spans="3:3" x14ac:dyDescent="0.2">
      <c r="C6863" s="41"/>
    </row>
    <row r="6864" spans="3:3" x14ac:dyDescent="0.2">
      <c r="C6864" s="41"/>
    </row>
    <row r="6865" spans="3:3" x14ac:dyDescent="0.2">
      <c r="C6865" s="41"/>
    </row>
    <row r="6866" spans="3:3" x14ac:dyDescent="0.2">
      <c r="C6866" s="41"/>
    </row>
    <row r="6867" spans="3:3" x14ac:dyDescent="0.2">
      <c r="C6867" s="41"/>
    </row>
    <row r="6868" spans="3:3" x14ac:dyDescent="0.2">
      <c r="C6868" s="41"/>
    </row>
    <row r="6869" spans="3:3" x14ac:dyDescent="0.2">
      <c r="C6869" s="41"/>
    </row>
    <row r="6870" spans="3:3" x14ac:dyDescent="0.2">
      <c r="C6870" s="41"/>
    </row>
    <row r="6871" spans="3:3" x14ac:dyDescent="0.2">
      <c r="C6871" s="41"/>
    </row>
    <row r="6872" spans="3:3" x14ac:dyDescent="0.2">
      <c r="C6872" s="41"/>
    </row>
    <row r="6873" spans="3:3" x14ac:dyDescent="0.2">
      <c r="C6873" s="41"/>
    </row>
    <row r="6874" spans="3:3" x14ac:dyDescent="0.2">
      <c r="C6874" s="41"/>
    </row>
    <row r="6875" spans="3:3" x14ac:dyDescent="0.2">
      <c r="C6875" s="41"/>
    </row>
    <row r="6876" spans="3:3" x14ac:dyDescent="0.2">
      <c r="C6876" s="41"/>
    </row>
    <row r="6877" spans="3:3" x14ac:dyDescent="0.2">
      <c r="C6877" s="41"/>
    </row>
    <row r="6878" spans="3:3" x14ac:dyDescent="0.2">
      <c r="C6878" s="41"/>
    </row>
    <row r="6879" spans="3:3" x14ac:dyDescent="0.2">
      <c r="C6879" s="41"/>
    </row>
    <row r="6880" spans="3:3" x14ac:dyDescent="0.2">
      <c r="C6880" s="41"/>
    </row>
    <row r="6881" spans="3:3" x14ac:dyDescent="0.2">
      <c r="C6881" s="41"/>
    </row>
    <row r="6882" spans="3:3" x14ac:dyDescent="0.2">
      <c r="C6882" s="41"/>
    </row>
    <row r="6883" spans="3:3" x14ac:dyDescent="0.2">
      <c r="C6883" s="41"/>
    </row>
    <row r="6884" spans="3:3" x14ac:dyDescent="0.2">
      <c r="C6884" s="41"/>
    </row>
    <row r="6885" spans="3:3" x14ac:dyDescent="0.2">
      <c r="C6885" s="41"/>
    </row>
    <row r="6886" spans="3:3" x14ac:dyDescent="0.2">
      <c r="C6886" s="41"/>
    </row>
    <row r="6887" spans="3:3" x14ac:dyDescent="0.2">
      <c r="C6887" s="41"/>
    </row>
    <row r="6888" spans="3:3" x14ac:dyDescent="0.2">
      <c r="C6888" s="41"/>
    </row>
    <row r="6889" spans="3:3" x14ac:dyDescent="0.2">
      <c r="C6889" s="41"/>
    </row>
    <row r="6890" spans="3:3" x14ac:dyDescent="0.2">
      <c r="C6890" s="41"/>
    </row>
    <row r="6891" spans="3:3" x14ac:dyDescent="0.2">
      <c r="C6891" s="41"/>
    </row>
    <row r="6892" spans="3:3" x14ac:dyDescent="0.2">
      <c r="C6892" s="41"/>
    </row>
    <row r="6893" spans="3:3" x14ac:dyDescent="0.2">
      <c r="C6893" s="41"/>
    </row>
    <row r="6894" spans="3:3" x14ac:dyDescent="0.2">
      <c r="C6894" s="41"/>
    </row>
    <row r="6895" spans="3:3" x14ac:dyDescent="0.2">
      <c r="C6895" s="41"/>
    </row>
    <row r="6896" spans="3:3" x14ac:dyDescent="0.2">
      <c r="C6896" s="41"/>
    </row>
    <row r="6897" spans="3:3" x14ac:dyDescent="0.2">
      <c r="C6897" s="41"/>
    </row>
    <row r="6898" spans="3:3" x14ac:dyDescent="0.2">
      <c r="C6898" s="41"/>
    </row>
    <row r="6899" spans="3:3" x14ac:dyDescent="0.2">
      <c r="C6899" s="41"/>
    </row>
    <row r="6900" spans="3:3" x14ac:dyDescent="0.2">
      <c r="C6900" s="41"/>
    </row>
    <row r="6901" spans="3:3" x14ac:dyDescent="0.2">
      <c r="C6901" s="41"/>
    </row>
    <row r="6902" spans="3:3" x14ac:dyDescent="0.2">
      <c r="C6902" s="41"/>
    </row>
    <row r="6903" spans="3:3" x14ac:dyDescent="0.2">
      <c r="C6903" s="41"/>
    </row>
    <row r="6904" spans="3:3" x14ac:dyDescent="0.2">
      <c r="C6904" s="41"/>
    </row>
    <row r="6905" spans="3:3" x14ac:dyDescent="0.2">
      <c r="C6905" s="41"/>
    </row>
    <row r="6906" spans="3:3" x14ac:dyDescent="0.2">
      <c r="C6906" s="41"/>
    </row>
    <row r="6907" spans="3:3" x14ac:dyDescent="0.2">
      <c r="C6907" s="41"/>
    </row>
    <row r="6908" spans="3:3" x14ac:dyDescent="0.2">
      <c r="C6908" s="41"/>
    </row>
    <row r="6909" spans="3:3" x14ac:dyDescent="0.2">
      <c r="C6909" s="41"/>
    </row>
    <row r="6910" spans="3:3" x14ac:dyDescent="0.2">
      <c r="C6910" s="41"/>
    </row>
    <row r="6911" spans="3:3" x14ac:dyDescent="0.2">
      <c r="C6911" s="41"/>
    </row>
    <row r="6912" spans="3:3" x14ac:dyDescent="0.2">
      <c r="C6912" s="41"/>
    </row>
    <row r="6913" spans="3:3" x14ac:dyDescent="0.2">
      <c r="C6913" s="41"/>
    </row>
    <row r="6914" spans="3:3" x14ac:dyDescent="0.2">
      <c r="C6914" s="41"/>
    </row>
    <row r="6915" spans="3:3" x14ac:dyDescent="0.2">
      <c r="C6915" s="41"/>
    </row>
    <row r="6916" spans="3:3" x14ac:dyDescent="0.2">
      <c r="C6916" s="41"/>
    </row>
    <row r="6917" spans="3:3" x14ac:dyDescent="0.2">
      <c r="C6917" s="41"/>
    </row>
    <row r="6918" spans="3:3" x14ac:dyDescent="0.2">
      <c r="C6918" s="41"/>
    </row>
    <row r="6919" spans="3:3" x14ac:dyDescent="0.2">
      <c r="C6919" s="41"/>
    </row>
    <row r="6920" spans="3:3" x14ac:dyDescent="0.2">
      <c r="C6920" s="41"/>
    </row>
    <row r="6921" spans="3:3" x14ac:dyDescent="0.2">
      <c r="C6921" s="41"/>
    </row>
    <row r="6922" spans="3:3" x14ac:dyDescent="0.2">
      <c r="C6922" s="41"/>
    </row>
    <row r="6923" spans="3:3" x14ac:dyDescent="0.2">
      <c r="C6923" s="41"/>
    </row>
    <row r="6924" spans="3:3" x14ac:dyDescent="0.2">
      <c r="C6924" s="41"/>
    </row>
    <row r="6925" spans="3:3" x14ac:dyDescent="0.2">
      <c r="C6925" s="41"/>
    </row>
    <row r="6926" spans="3:3" x14ac:dyDescent="0.2">
      <c r="C6926" s="41"/>
    </row>
    <row r="6927" spans="3:3" x14ac:dyDescent="0.2">
      <c r="C6927" s="41"/>
    </row>
    <row r="6928" spans="3:3" x14ac:dyDescent="0.2">
      <c r="C6928" s="41"/>
    </row>
    <row r="6929" spans="3:3" x14ac:dyDescent="0.2">
      <c r="C6929" s="41"/>
    </row>
    <row r="6930" spans="3:3" x14ac:dyDescent="0.2">
      <c r="C6930" s="41"/>
    </row>
    <row r="6931" spans="3:3" x14ac:dyDescent="0.2">
      <c r="C6931" s="41"/>
    </row>
    <row r="6932" spans="3:3" x14ac:dyDescent="0.2">
      <c r="C6932" s="41"/>
    </row>
    <row r="6933" spans="3:3" x14ac:dyDescent="0.2">
      <c r="C6933" s="41"/>
    </row>
    <row r="6934" spans="3:3" x14ac:dyDescent="0.2">
      <c r="C6934" s="41"/>
    </row>
    <row r="6935" spans="3:3" x14ac:dyDescent="0.2">
      <c r="C6935" s="41"/>
    </row>
    <row r="6936" spans="3:3" x14ac:dyDescent="0.2">
      <c r="C6936" s="41"/>
    </row>
    <row r="6937" spans="3:3" x14ac:dyDescent="0.2">
      <c r="C6937" s="41"/>
    </row>
    <row r="6938" spans="3:3" x14ac:dyDescent="0.2">
      <c r="C6938" s="41"/>
    </row>
    <row r="6939" spans="3:3" x14ac:dyDescent="0.2">
      <c r="C6939" s="41"/>
    </row>
    <row r="6940" spans="3:3" x14ac:dyDescent="0.2">
      <c r="C6940" s="41"/>
    </row>
    <row r="6941" spans="3:3" x14ac:dyDescent="0.2">
      <c r="C6941" s="41"/>
    </row>
    <row r="6942" spans="3:3" x14ac:dyDescent="0.2">
      <c r="C6942" s="41"/>
    </row>
    <row r="6943" spans="3:3" x14ac:dyDescent="0.2">
      <c r="C6943" s="41"/>
    </row>
    <row r="6944" spans="3:3" x14ac:dyDescent="0.2">
      <c r="C6944" s="41"/>
    </row>
    <row r="6945" spans="3:3" x14ac:dyDescent="0.2">
      <c r="C6945" s="41"/>
    </row>
    <row r="6946" spans="3:3" x14ac:dyDescent="0.2">
      <c r="C6946" s="41"/>
    </row>
    <row r="6947" spans="3:3" x14ac:dyDescent="0.2">
      <c r="C6947" s="41"/>
    </row>
    <row r="6948" spans="3:3" x14ac:dyDescent="0.2">
      <c r="C6948" s="41"/>
    </row>
    <row r="6949" spans="3:3" x14ac:dyDescent="0.2">
      <c r="C6949" s="41"/>
    </row>
    <row r="6950" spans="3:3" x14ac:dyDescent="0.2">
      <c r="C6950" s="41"/>
    </row>
    <row r="6951" spans="3:3" x14ac:dyDescent="0.2">
      <c r="C6951" s="41"/>
    </row>
    <row r="6952" spans="3:3" x14ac:dyDescent="0.2">
      <c r="C6952" s="41"/>
    </row>
    <row r="6953" spans="3:3" x14ac:dyDescent="0.2">
      <c r="C6953" s="41"/>
    </row>
    <row r="6954" spans="3:3" x14ac:dyDescent="0.2">
      <c r="C6954" s="41"/>
    </row>
    <row r="6955" spans="3:3" x14ac:dyDescent="0.2">
      <c r="C6955" s="41"/>
    </row>
    <row r="6956" spans="3:3" x14ac:dyDescent="0.2">
      <c r="C6956" s="41"/>
    </row>
    <row r="6957" spans="3:3" x14ac:dyDescent="0.2">
      <c r="C6957" s="41"/>
    </row>
    <row r="6958" spans="3:3" x14ac:dyDescent="0.2">
      <c r="C6958" s="41"/>
    </row>
    <row r="6959" spans="3:3" x14ac:dyDescent="0.2">
      <c r="C6959" s="41"/>
    </row>
    <row r="6960" spans="3:3" x14ac:dyDescent="0.2">
      <c r="C6960" s="41"/>
    </row>
    <row r="6961" spans="3:3" x14ac:dyDescent="0.2">
      <c r="C6961" s="41"/>
    </row>
    <row r="6962" spans="3:3" x14ac:dyDescent="0.2">
      <c r="C6962" s="41"/>
    </row>
    <row r="6963" spans="3:3" x14ac:dyDescent="0.2">
      <c r="C6963" s="41"/>
    </row>
    <row r="6964" spans="3:3" x14ac:dyDescent="0.2">
      <c r="C6964" s="41"/>
    </row>
    <row r="6965" spans="3:3" x14ac:dyDescent="0.2">
      <c r="C6965" s="41"/>
    </row>
    <row r="6966" spans="3:3" x14ac:dyDescent="0.2">
      <c r="C6966" s="41"/>
    </row>
    <row r="6967" spans="3:3" x14ac:dyDescent="0.2">
      <c r="C6967" s="41"/>
    </row>
    <row r="6968" spans="3:3" x14ac:dyDescent="0.2">
      <c r="C6968" s="41"/>
    </row>
    <row r="6969" spans="3:3" x14ac:dyDescent="0.2">
      <c r="C6969" s="41"/>
    </row>
    <row r="6970" spans="3:3" x14ac:dyDescent="0.2">
      <c r="C6970" s="41"/>
    </row>
    <row r="6971" spans="3:3" x14ac:dyDescent="0.2">
      <c r="C6971" s="41"/>
    </row>
    <row r="6972" spans="3:3" x14ac:dyDescent="0.2">
      <c r="C6972" s="41"/>
    </row>
    <row r="6973" spans="3:3" x14ac:dyDescent="0.2">
      <c r="C6973" s="41"/>
    </row>
    <row r="6974" spans="3:3" x14ac:dyDescent="0.2">
      <c r="C6974" s="41"/>
    </row>
    <row r="6975" spans="3:3" x14ac:dyDescent="0.2">
      <c r="C6975" s="41"/>
    </row>
    <row r="6976" spans="3:3" x14ac:dyDescent="0.2">
      <c r="C6976" s="41"/>
    </row>
    <row r="6977" spans="3:3" x14ac:dyDescent="0.2">
      <c r="C6977" s="41"/>
    </row>
    <row r="6978" spans="3:3" x14ac:dyDescent="0.2">
      <c r="C6978" s="41"/>
    </row>
    <row r="6979" spans="3:3" x14ac:dyDescent="0.2">
      <c r="C6979" s="41"/>
    </row>
    <row r="6980" spans="3:3" x14ac:dyDescent="0.2">
      <c r="C6980" s="41"/>
    </row>
    <row r="6981" spans="3:3" x14ac:dyDescent="0.2">
      <c r="C6981" s="41"/>
    </row>
    <row r="6982" spans="3:3" x14ac:dyDescent="0.2">
      <c r="C6982" s="41"/>
    </row>
    <row r="6983" spans="3:3" x14ac:dyDescent="0.2">
      <c r="C6983" s="41"/>
    </row>
    <row r="6984" spans="3:3" x14ac:dyDescent="0.2">
      <c r="C6984" s="41"/>
    </row>
    <row r="6985" spans="3:3" x14ac:dyDescent="0.2">
      <c r="C6985" s="41"/>
    </row>
    <row r="6986" spans="3:3" x14ac:dyDescent="0.2">
      <c r="C6986" s="41"/>
    </row>
    <row r="6987" spans="3:3" x14ac:dyDescent="0.2">
      <c r="C6987" s="41"/>
    </row>
    <row r="6988" spans="3:3" x14ac:dyDescent="0.2">
      <c r="C6988" s="41"/>
    </row>
    <row r="6989" spans="3:3" x14ac:dyDescent="0.2">
      <c r="C6989" s="41"/>
    </row>
    <row r="6990" spans="3:3" x14ac:dyDescent="0.2">
      <c r="C6990" s="41"/>
    </row>
    <row r="6991" spans="3:3" x14ac:dyDescent="0.2">
      <c r="C6991" s="41"/>
    </row>
    <row r="6992" spans="3:3" x14ac:dyDescent="0.2">
      <c r="C6992" s="41"/>
    </row>
    <row r="6993" spans="3:3" x14ac:dyDescent="0.2">
      <c r="C6993" s="41"/>
    </row>
    <row r="6994" spans="3:3" x14ac:dyDescent="0.2">
      <c r="C6994" s="41"/>
    </row>
    <row r="6995" spans="3:3" x14ac:dyDescent="0.2">
      <c r="C6995" s="41"/>
    </row>
    <row r="6996" spans="3:3" x14ac:dyDescent="0.2">
      <c r="C6996" s="41"/>
    </row>
    <row r="6997" spans="3:3" x14ac:dyDescent="0.2">
      <c r="C6997" s="41"/>
    </row>
    <row r="6998" spans="3:3" x14ac:dyDescent="0.2">
      <c r="C6998" s="41"/>
    </row>
    <row r="6999" spans="3:3" x14ac:dyDescent="0.2">
      <c r="C6999" s="41"/>
    </row>
    <row r="7000" spans="3:3" x14ac:dyDescent="0.2">
      <c r="C7000" s="41"/>
    </row>
    <row r="7001" spans="3:3" x14ac:dyDescent="0.2">
      <c r="C7001" s="41"/>
    </row>
    <row r="7002" spans="3:3" x14ac:dyDescent="0.2">
      <c r="C7002" s="41"/>
    </row>
    <row r="7003" spans="3:3" x14ac:dyDescent="0.2">
      <c r="C7003" s="41"/>
    </row>
    <row r="7004" spans="3:3" x14ac:dyDescent="0.2">
      <c r="C7004" s="41"/>
    </row>
    <row r="7005" spans="3:3" x14ac:dyDescent="0.2">
      <c r="C7005" s="41"/>
    </row>
    <row r="7006" spans="3:3" x14ac:dyDescent="0.2">
      <c r="C7006" s="41"/>
    </row>
    <row r="7007" spans="3:3" x14ac:dyDescent="0.2">
      <c r="C7007" s="41"/>
    </row>
    <row r="7008" spans="3:3" x14ac:dyDescent="0.2">
      <c r="C7008" s="41"/>
    </row>
    <row r="7009" spans="3:3" x14ac:dyDescent="0.2">
      <c r="C7009" s="41"/>
    </row>
    <row r="7010" spans="3:3" x14ac:dyDescent="0.2">
      <c r="C7010" s="41"/>
    </row>
    <row r="7011" spans="3:3" x14ac:dyDescent="0.2">
      <c r="C7011" s="41"/>
    </row>
    <row r="7012" spans="3:3" x14ac:dyDescent="0.2">
      <c r="C7012" s="41"/>
    </row>
    <row r="7013" spans="3:3" x14ac:dyDescent="0.2">
      <c r="C7013" s="41"/>
    </row>
    <row r="7014" spans="3:3" x14ac:dyDescent="0.2">
      <c r="C7014" s="41"/>
    </row>
    <row r="7015" spans="3:3" x14ac:dyDescent="0.2">
      <c r="C7015" s="41"/>
    </row>
    <row r="7016" spans="3:3" x14ac:dyDescent="0.2">
      <c r="C7016" s="41"/>
    </row>
    <row r="7017" spans="3:3" x14ac:dyDescent="0.2">
      <c r="C7017" s="41"/>
    </row>
    <row r="7018" spans="3:3" x14ac:dyDescent="0.2">
      <c r="C7018" s="41"/>
    </row>
    <row r="7019" spans="3:3" x14ac:dyDescent="0.2">
      <c r="C7019" s="41"/>
    </row>
    <row r="7020" spans="3:3" x14ac:dyDescent="0.2">
      <c r="C7020" s="41"/>
    </row>
    <row r="7021" spans="3:3" x14ac:dyDescent="0.2">
      <c r="C7021" s="41"/>
    </row>
    <row r="7022" spans="3:3" x14ac:dyDescent="0.2">
      <c r="C7022" s="41"/>
    </row>
    <row r="7023" spans="3:3" x14ac:dyDescent="0.2">
      <c r="C7023" s="41"/>
    </row>
    <row r="7024" spans="3:3" x14ac:dyDescent="0.2">
      <c r="C7024" s="41"/>
    </row>
    <row r="7025" spans="3:3" x14ac:dyDescent="0.2">
      <c r="C7025" s="41"/>
    </row>
    <row r="7026" spans="3:3" x14ac:dyDescent="0.2">
      <c r="C7026" s="41"/>
    </row>
    <row r="7027" spans="3:3" x14ac:dyDescent="0.2">
      <c r="C7027" s="41"/>
    </row>
    <row r="7028" spans="3:3" x14ac:dyDescent="0.2">
      <c r="C7028" s="41"/>
    </row>
    <row r="7029" spans="3:3" x14ac:dyDescent="0.2">
      <c r="C7029" s="41"/>
    </row>
    <row r="7030" spans="3:3" x14ac:dyDescent="0.2">
      <c r="C7030" s="41"/>
    </row>
    <row r="7031" spans="3:3" x14ac:dyDescent="0.2">
      <c r="C7031" s="41"/>
    </row>
    <row r="7032" spans="3:3" x14ac:dyDescent="0.2">
      <c r="C7032" s="41"/>
    </row>
    <row r="7033" spans="3:3" x14ac:dyDescent="0.2">
      <c r="C7033" s="41"/>
    </row>
    <row r="7034" spans="3:3" x14ac:dyDescent="0.2">
      <c r="C7034" s="41"/>
    </row>
    <row r="7035" spans="3:3" x14ac:dyDescent="0.2">
      <c r="C7035" s="41"/>
    </row>
    <row r="7036" spans="3:3" x14ac:dyDescent="0.2">
      <c r="C7036" s="41"/>
    </row>
    <row r="7037" spans="3:3" x14ac:dyDescent="0.2">
      <c r="C7037" s="41"/>
    </row>
    <row r="7038" spans="3:3" x14ac:dyDescent="0.2">
      <c r="C7038" s="41"/>
    </row>
    <row r="7039" spans="3:3" x14ac:dyDescent="0.2">
      <c r="C7039" s="41"/>
    </row>
    <row r="7040" spans="3:3" x14ac:dyDescent="0.2">
      <c r="C7040" s="41"/>
    </row>
    <row r="7041" spans="3:3" x14ac:dyDescent="0.2">
      <c r="C7041" s="41"/>
    </row>
    <row r="7042" spans="3:3" x14ac:dyDescent="0.2">
      <c r="C7042" s="41"/>
    </row>
    <row r="7043" spans="3:3" x14ac:dyDescent="0.2">
      <c r="C7043" s="41"/>
    </row>
    <row r="7044" spans="3:3" x14ac:dyDescent="0.2">
      <c r="C7044" s="41"/>
    </row>
    <row r="7045" spans="3:3" x14ac:dyDescent="0.2">
      <c r="C7045" s="41"/>
    </row>
    <row r="7046" spans="3:3" x14ac:dyDescent="0.2">
      <c r="C7046" s="41"/>
    </row>
    <row r="7047" spans="3:3" x14ac:dyDescent="0.2">
      <c r="C7047" s="41"/>
    </row>
    <row r="7048" spans="3:3" x14ac:dyDescent="0.2">
      <c r="C7048" s="41"/>
    </row>
    <row r="7049" spans="3:3" x14ac:dyDescent="0.2">
      <c r="C7049" s="41"/>
    </row>
    <row r="7050" spans="3:3" x14ac:dyDescent="0.2">
      <c r="C7050" s="41"/>
    </row>
    <row r="7051" spans="3:3" x14ac:dyDescent="0.2">
      <c r="C7051" s="41"/>
    </row>
    <row r="7052" spans="3:3" x14ac:dyDescent="0.2">
      <c r="C7052" s="41"/>
    </row>
    <row r="7053" spans="3:3" x14ac:dyDescent="0.2">
      <c r="C7053" s="41"/>
    </row>
    <row r="7054" spans="3:3" x14ac:dyDescent="0.2">
      <c r="C7054" s="41"/>
    </row>
    <row r="7055" spans="3:3" x14ac:dyDescent="0.2">
      <c r="C7055" s="41"/>
    </row>
    <row r="7056" spans="3:3" x14ac:dyDescent="0.2">
      <c r="C7056" s="41"/>
    </row>
    <row r="7057" spans="3:3" x14ac:dyDescent="0.2">
      <c r="C7057" s="41"/>
    </row>
    <row r="7058" spans="3:3" x14ac:dyDescent="0.2">
      <c r="C7058" s="41"/>
    </row>
    <row r="7059" spans="3:3" x14ac:dyDescent="0.2">
      <c r="C7059" s="41"/>
    </row>
    <row r="7060" spans="3:3" x14ac:dyDescent="0.2">
      <c r="C7060" s="41"/>
    </row>
    <row r="7061" spans="3:3" x14ac:dyDescent="0.2">
      <c r="C7061" s="41"/>
    </row>
    <row r="7062" spans="3:3" x14ac:dyDescent="0.2">
      <c r="C7062" s="41"/>
    </row>
    <row r="7063" spans="3:3" x14ac:dyDescent="0.2">
      <c r="C7063" s="41"/>
    </row>
    <row r="7064" spans="3:3" x14ac:dyDescent="0.2">
      <c r="C7064" s="41"/>
    </row>
    <row r="7065" spans="3:3" x14ac:dyDescent="0.2">
      <c r="C7065" s="41"/>
    </row>
    <row r="7066" spans="3:3" x14ac:dyDescent="0.2">
      <c r="C7066" s="41"/>
    </row>
    <row r="7067" spans="3:3" x14ac:dyDescent="0.2">
      <c r="C7067" s="41"/>
    </row>
    <row r="7068" spans="3:3" x14ac:dyDescent="0.2">
      <c r="C7068" s="41"/>
    </row>
    <row r="7069" spans="3:3" x14ac:dyDescent="0.2">
      <c r="C7069" s="41"/>
    </row>
    <row r="7070" spans="3:3" x14ac:dyDescent="0.2">
      <c r="C7070" s="41"/>
    </row>
    <row r="7071" spans="3:3" x14ac:dyDescent="0.2">
      <c r="C7071" s="41"/>
    </row>
    <row r="7072" spans="3:3" x14ac:dyDescent="0.2">
      <c r="C7072" s="41"/>
    </row>
    <row r="7073" spans="3:3" x14ac:dyDescent="0.2">
      <c r="C7073" s="41"/>
    </row>
    <row r="7074" spans="3:3" x14ac:dyDescent="0.2">
      <c r="C7074" s="41"/>
    </row>
    <row r="7075" spans="3:3" x14ac:dyDescent="0.2">
      <c r="C7075" s="41"/>
    </row>
    <row r="7076" spans="3:3" x14ac:dyDescent="0.2">
      <c r="C7076" s="41"/>
    </row>
    <row r="7077" spans="3:3" x14ac:dyDescent="0.2">
      <c r="C7077" s="41"/>
    </row>
    <row r="7078" spans="3:3" x14ac:dyDescent="0.2">
      <c r="C7078" s="41"/>
    </row>
    <row r="7079" spans="3:3" x14ac:dyDescent="0.2">
      <c r="C7079" s="41"/>
    </row>
    <row r="7080" spans="3:3" x14ac:dyDescent="0.2">
      <c r="C7080" s="41"/>
    </row>
    <row r="7081" spans="3:3" x14ac:dyDescent="0.2">
      <c r="C7081" s="41"/>
    </row>
    <row r="7082" spans="3:3" x14ac:dyDescent="0.2">
      <c r="C7082" s="41"/>
    </row>
    <row r="7083" spans="3:3" x14ac:dyDescent="0.2">
      <c r="C7083" s="41"/>
    </row>
    <row r="7084" spans="3:3" x14ac:dyDescent="0.2">
      <c r="C7084" s="41"/>
    </row>
    <row r="7085" spans="3:3" x14ac:dyDescent="0.2">
      <c r="C7085" s="41"/>
    </row>
    <row r="7086" spans="3:3" x14ac:dyDescent="0.2">
      <c r="C7086" s="41"/>
    </row>
    <row r="7087" spans="3:3" x14ac:dyDescent="0.2">
      <c r="C7087" s="41"/>
    </row>
    <row r="7088" spans="3:3" x14ac:dyDescent="0.2">
      <c r="C7088" s="41"/>
    </row>
    <row r="7089" spans="3:3" x14ac:dyDescent="0.2">
      <c r="C7089" s="41"/>
    </row>
    <row r="7090" spans="3:3" x14ac:dyDescent="0.2">
      <c r="C7090" s="41"/>
    </row>
    <row r="7091" spans="3:3" x14ac:dyDescent="0.2">
      <c r="C7091" s="41"/>
    </row>
    <row r="7092" spans="3:3" x14ac:dyDescent="0.2">
      <c r="C7092" s="41"/>
    </row>
    <row r="7093" spans="3:3" x14ac:dyDescent="0.2">
      <c r="C7093" s="41"/>
    </row>
    <row r="7094" spans="3:3" x14ac:dyDescent="0.2">
      <c r="C7094" s="41"/>
    </row>
    <row r="7095" spans="3:3" x14ac:dyDescent="0.2">
      <c r="C7095" s="41"/>
    </row>
    <row r="7096" spans="3:3" x14ac:dyDescent="0.2">
      <c r="C7096" s="41"/>
    </row>
    <row r="7097" spans="3:3" x14ac:dyDescent="0.2">
      <c r="C7097" s="41"/>
    </row>
    <row r="7098" spans="3:3" x14ac:dyDescent="0.2">
      <c r="C7098" s="41"/>
    </row>
    <row r="7099" spans="3:3" x14ac:dyDescent="0.2">
      <c r="C7099" s="41"/>
    </row>
    <row r="7100" spans="3:3" x14ac:dyDescent="0.2">
      <c r="C7100" s="41"/>
    </row>
    <row r="7101" spans="3:3" x14ac:dyDescent="0.2">
      <c r="C7101" s="41"/>
    </row>
    <row r="7102" spans="3:3" x14ac:dyDescent="0.2">
      <c r="C7102" s="41"/>
    </row>
    <row r="7103" spans="3:3" x14ac:dyDescent="0.2">
      <c r="C7103" s="41"/>
    </row>
    <row r="7104" spans="3:3" x14ac:dyDescent="0.2">
      <c r="C7104" s="41"/>
    </row>
    <row r="7105" spans="3:3" x14ac:dyDescent="0.2">
      <c r="C7105" s="41"/>
    </row>
    <row r="7106" spans="3:3" x14ac:dyDescent="0.2">
      <c r="C7106" s="41"/>
    </row>
    <row r="7107" spans="3:3" x14ac:dyDescent="0.2">
      <c r="C7107" s="41"/>
    </row>
    <row r="7108" spans="3:3" x14ac:dyDescent="0.2">
      <c r="C7108" s="41"/>
    </row>
    <row r="7109" spans="3:3" x14ac:dyDescent="0.2">
      <c r="C7109" s="41"/>
    </row>
    <row r="7110" spans="3:3" x14ac:dyDescent="0.2">
      <c r="C7110" s="41"/>
    </row>
    <row r="7111" spans="3:3" x14ac:dyDescent="0.2">
      <c r="C7111" s="41"/>
    </row>
    <row r="7112" spans="3:3" x14ac:dyDescent="0.2">
      <c r="C7112" s="41"/>
    </row>
    <row r="7113" spans="3:3" x14ac:dyDescent="0.2">
      <c r="C7113" s="41"/>
    </row>
    <row r="7114" spans="3:3" x14ac:dyDescent="0.2">
      <c r="C7114" s="41"/>
    </row>
    <row r="7115" spans="3:3" x14ac:dyDescent="0.2">
      <c r="C7115" s="41"/>
    </row>
    <row r="7116" spans="3:3" x14ac:dyDescent="0.2">
      <c r="C7116" s="41"/>
    </row>
    <row r="7117" spans="3:3" x14ac:dyDescent="0.2">
      <c r="C7117" s="41"/>
    </row>
    <row r="7118" spans="3:3" x14ac:dyDescent="0.2">
      <c r="C7118" s="41"/>
    </row>
    <row r="7119" spans="3:3" x14ac:dyDescent="0.2">
      <c r="C7119" s="41"/>
    </row>
    <row r="7120" spans="3:3" x14ac:dyDescent="0.2">
      <c r="C7120" s="41"/>
    </row>
    <row r="7121" spans="3:3" x14ac:dyDescent="0.2">
      <c r="C7121" s="41"/>
    </row>
    <row r="7122" spans="3:3" x14ac:dyDescent="0.2">
      <c r="C7122" s="41"/>
    </row>
    <row r="7123" spans="3:3" x14ac:dyDescent="0.2">
      <c r="C7123" s="41"/>
    </row>
    <row r="7124" spans="3:3" x14ac:dyDescent="0.2">
      <c r="C7124" s="41"/>
    </row>
    <row r="7125" spans="3:3" x14ac:dyDescent="0.2">
      <c r="C7125" s="41"/>
    </row>
    <row r="7126" spans="3:3" x14ac:dyDescent="0.2">
      <c r="C7126" s="41"/>
    </row>
    <row r="7127" spans="3:3" x14ac:dyDescent="0.2">
      <c r="C7127" s="41"/>
    </row>
    <row r="7128" spans="3:3" x14ac:dyDescent="0.2">
      <c r="C7128" s="41"/>
    </row>
    <row r="7129" spans="3:3" x14ac:dyDescent="0.2">
      <c r="C7129" s="41"/>
    </row>
    <row r="7130" spans="3:3" x14ac:dyDescent="0.2">
      <c r="C7130" s="41"/>
    </row>
    <row r="7131" spans="3:3" x14ac:dyDescent="0.2">
      <c r="C7131" s="41"/>
    </row>
    <row r="7132" spans="3:3" x14ac:dyDescent="0.2">
      <c r="C7132" s="41"/>
    </row>
    <row r="7133" spans="3:3" x14ac:dyDescent="0.2">
      <c r="C7133" s="41"/>
    </row>
    <row r="7134" spans="3:3" x14ac:dyDescent="0.2">
      <c r="C7134" s="41"/>
    </row>
    <row r="7135" spans="3:3" x14ac:dyDescent="0.2">
      <c r="C7135" s="41"/>
    </row>
    <row r="7136" spans="3:3" x14ac:dyDescent="0.2">
      <c r="C7136" s="41"/>
    </row>
    <row r="7137" spans="3:3" x14ac:dyDescent="0.2">
      <c r="C7137" s="41"/>
    </row>
    <row r="7138" spans="3:3" x14ac:dyDescent="0.2">
      <c r="C7138" s="41"/>
    </row>
    <row r="7139" spans="3:3" x14ac:dyDescent="0.2">
      <c r="C7139" s="41"/>
    </row>
    <row r="7140" spans="3:3" x14ac:dyDescent="0.2">
      <c r="C7140" s="41"/>
    </row>
    <row r="7141" spans="3:3" x14ac:dyDescent="0.2">
      <c r="C7141" s="41"/>
    </row>
    <row r="7142" spans="3:3" x14ac:dyDescent="0.2">
      <c r="C7142" s="41"/>
    </row>
    <row r="7143" spans="3:3" x14ac:dyDescent="0.2">
      <c r="C7143" s="41"/>
    </row>
    <row r="7144" spans="3:3" x14ac:dyDescent="0.2">
      <c r="C7144" s="41"/>
    </row>
    <row r="7145" spans="3:3" x14ac:dyDescent="0.2">
      <c r="C7145" s="41"/>
    </row>
    <row r="7146" spans="3:3" x14ac:dyDescent="0.2">
      <c r="C7146" s="41"/>
    </row>
    <row r="7147" spans="3:3" x14ac:dyDescent="0.2">
      <c r="C7147" s="41"/>
    </row>
    <row r="7148" spans="3:3" x14ac:dyDescent="0.2">
      <c r="C7148" s="41"/>
    </row>
    <row r="7149" spans="3:3" x14ac:dyDescent="0.2">
      <c r="C7149" s="41"/>
    </row>
    <row r="7150" spans="3:3" x14ac:dyDescent="0.2">
      <c r="C7150" s="41"/>
    </row>
    <row r="7151" spans="3:3" x14ac:dyDescent="0.2">
      <c r="C7151" s="41"/>
    </row>
    <row r="7152" spans="3:3" x14ac:dyDescent="0.2">
      <c r="C7152" s="41"/>
    </row>
    <row r="7153" spans="3:3" x14ac:dyDescent="0.2">
      <c r="C7153" s="41"/>
    </row>
    <row r="7154" spans="3:3" x14ac:dyDescent="0.2">
      <c r="C7154" s="41"/>
    </row>
    <row r="7155" spans="3:3" x14ac:dyDescent="0.2">
      <c r="C7155" s="41"/>
    </row>
    <row r="7156" spans="3:3" x14ac:dyDescent="0.2">
      <c r="C7156" s="41"/>
    </row>
    <row r="7157" spans="3:3" x14ac:dyDescent="0.2">
      <c r="C7157" s="41"/>
    </row>
    <row r="7158" spans="3:3" x14ac:dyDescent="0.2">
      <c r="C7158" s="41"/>
    </row>
    <row r="7159" spans="3:3" x14ac:dyDescent="0.2">
      <c r="C7159" s="41"/>
    </row>
    <row r="7160" spans="3:3" x14ac:dyDescent="0.2">
      <c r="C7160" s="41"/>
    </row>
    <row r="7161" spans="3:3" x14ac:dyDescent="0.2">
      <c r="C7161" s="41"/>
    </row>
    <row r="7162" spans="3:3" x14ac:dyDescent="0.2">
      <c r="C7162" s="41"/>
    </row>
    <row r="7163" spans="3:3" x14ac:dyDescent="0.2">
      <c r="C7163" s="41"/>
    </row>
    <row r="7164" spans="3:3" x14ac:dyDescent="0.2">
      <c r="C7164" s="41"/>
    </row>
    <row r="7165" spans="3:3" x14ac:dyDescent="0.2">
      <c r="C7165" s="41"/>
    </row>
    <row r="7166" spans="3:3" x14ac:dyDescent="0.2">
      <c r="C7166" s="41"/>
    </row>
    <row r="7167" spans="3:3" x14ac:dyDescent="0.2">
      <c r="C7167" s="41"/>
    </row>
    <row r="7168" spans="3:3" x14ac:dyDescent="0.2">
      <c r="C7168" s="41"/>
    </row>
    <row r="7169" spans="3:3" x14ac:dyDescent="0.2">
      <c r="C7169" s="41"/>
    </row>
    <row r="7170" spans="3:3" x14ac:dyDescent="0.2">
      <c r="C7170" s="41"/>
    </row>
    <row r="7171" spans="3:3" x14ac:dyDescent="0.2">
      <c r="C7171" s="41"/>
    </row>
    <row r="7172" spans="3:3" x14ac:dyDescent="0.2">
      <c r="C7172" s="41"/>
    </row>
    <row r="7173" spans="3:3" x14ac:dyDescent="0.2">
      <c r="C7173" s="41"/>
    </row>
    <row r="7174" spans="3:3" x14ac:dyDescent="0.2">
      <c r="C7174" s="41"/>
    </row>
    <row r="7175" spans="3:3" x14ac:dyDescent="0.2">
      <c r="C7175" s="41"/>
    </row>
    <row r="7176" spans="3:3" x14ac:dyDescent="0.2">
      <c r="C7176" s="41"/>
    </row>
    <row r="7177" spans="3:3" x14ac:dyDescent="0.2">
      <c r="C7177" s="41"/>
    </row>
    <row r="7178" spans="3:3" x14ac:dyDescent="0.2">
      <c r="C7178" s="41"/>
    </row>
    <row r="7179" spans="3:3" x14ac:dyDescent="0.2">
      <c r="C7179" s="41"/>
    </row>
    <row r="7180" spans="3:3" x14ac:dyDescent="0.2">
      <c r="C7180" s="41"/>
    </row>
    <row r="7181" spans="3:3" x14ac:dyDescent="0.2">
      <c r="C7181" s="41"/>
    </row>
    <row r="7182" spans="3:3" x14ac:dyDescent="0.2">
      <c r="C7182" s="41"/>
    </row>
    <row r="7183" spans="3:3" x14ac:dyDescent="0.2">
      <c r="C7183" s="41"/>
    </row>
    <row r="7184" spans="3:3" x14ac:dyDescent="0.2">
      <c r="C7184" s="41"/>
    </row>
    <row r="7185" spans="3:3" x14ac:dyDescent="0.2">
      <c r="C7185" s="41"/>
    </row>
    <row r="7186" spans="3:3" x14ac:dyDescent="0.2">
      <c r="C7186" s="41"/>
    </row>
    <row r="7187" spans="3:3" x14ac:dyDescent="0.2">
      <c r="C7187" s="41"/>
    </row>
    <row r="7188" spans="3:3" x14ac:dyDescent="0.2">
      <c r="C7188" s="41"/>
    </row>
    <row r="7189" spans="3:3" x14ac:dyDescent="0.2">
      <c r="C7189" s="41"/>
    </row>
    <row r="7190" spans="3:3" x14ac:dyDescent="0.2">
      <c r="C7190" s="41"/>
    </row>
    <row r="7191" spans="3:3" x14ac:dyDescent="0.2">
      <c r="C7191" s="41"/>
    </row>
    <row r="7192" spans="3:3" x14ac:dyDescent="0.2">
      <c r="C7192" s="41"/>
    </row>
    <row r="7193" spans="3:3" x14ac:dyDescent="0.2">
      <c r="C7193" s="41"/>
    </row>
    <row r="7194" spans="3:3" x14ac:dyDescent="0.2">
      <c r="C7194" s="41"/>
    </row>
    <row r="7195" spans="3:3" x14ac:dyDescent="0.2">
      <c r="C7195" s="41"/>
    </row>
    <row r="7196" spans="3:3" x14ac:dyDescent="0.2">
      <c r="C7196" s="41"/>
    </row>
    <row r="7197" spans="3:3" x14ac:dyDescent="0.2">
      <c r="C7197" s="41"/>
    </row>
    <row r="7198" spans="3:3" x14ac:dyDescent="0.2">
      <c r="C7198" s="41"/>
    </row>
    <row r="7199" spans="3:3" x14ac:dyDescent="0.2">
      <c r="C7199" s="41"/>
    </row>
    <row r="7200" spans="3:3" x14ac:dyDescent="0.2">
      <c r="C7200" s="41"/>
    </row>
    <row r="7201" spans="3:3" x14ac:dyDescent="0.2">
      <c r="C7201" s="41"/>
    </row>
    <row r="7202" spans="3:3" x14ac:dyDescent="0.2">
      <c r="C7202" s="41"/>
    </row>
    <row r="7203" spans="3:3" x14ac:dyDescent="0.2">
      <c r="C7203" s="41"/>
    </row>
    <row r="7204" spans="3:3" x14ac:dyDescent="0.2">
      <c r="C7204" s="41"/>
    </row>
    <row r="7205" spans="3:3" x14ac:dyDescent="0.2">
      <c r="C7205" s="41"/>
    </row>
    <row r="7206" spans="3:3" x14ac:dyDescent="0.2">
      <c r="C7206" s="41"/>
    </row>
    <row r="7207" spans="3:3" x14ac:dyDescent="0.2">
      <c r="C7207" s="41"/>
    </row>
    <row r="7208" spans="3:3" x14ac:dyDescent="0.2">
      <c r="C7208" s="41"/>
    </row>
    <row r="7209" spans="3:3" x14ac:dyDescent="0.2">
      <c r="C7209" s="41"/>
    </row>
    <row r="7210" spans="3:3" x14ac:dyDescent="0.2">
      <c r="C7210" s="41"/>
    </row>
    <row r="7211" spans="3:3" x14ac:dyDescent="0.2">
      <c r="C7211" s="41"/>
    </row>
    <row r="7212" spans="3:3" x14ac:dyDescent="0.2">
      <c r="C7212" s="41"/>
    </row>
    <row r="7213" spans="3:3" x14ac:dyDescent="0.2">
      <c r="C7213" s="41"/>
    </row>
    <row r="7214" spans="3:3" x14ac:dyDescent="0.2">
      <c r="C7214" s="41"/>
    </row>
    <row r="7215" spans="3:3" x14ac:dyDescent="0.2">
      <c r="C7215" s="41"/>
    </row>
    <row r="7216" spans="3:3" x14ac:dyDescent="0.2">
      <c r="C7216" s="41"/>
    </row>
    <row r="7217" spans="3:3" x14ac:dyDescent="0.2">
      <c r="C7217" s="41"/>
    </row>
    <row r="7218" spans="3:3" x14ac:dyDescent="0.2">
      <c r="C7218" s="41"/>
    </row>
    <row r="7219" spans="3:3" x14ac:dyDescent="0.2">
      <c r="C7219" s="41"/>
    </row>
    <row r="7220" spans="3:3" x14ac:dyDescent="0.2">
      <c r="C7220" s="41"/>
    </row>
    <row r="7221" spans="3:3" x14ac:dyDescent="0.2">
      <c r="C7221" s="41"/>
    </row>
    <row r="7222" spans="3:3" x14ac:dyDescent="0.2">
      <c r="C7222" s="41"/>
    </row>
    <row r="7223" spans="3:3" x14ac:dyDescent="0.2">
      <c r="C7223" s="41"/>
    </row>
    <row r="7224" spans="3:3" x14ac:dyDescent="0.2">
      <c r="C7224" s="41"/>
    </row>
    <row r="7225" spans="3:3" x14ac:dyDescent="0.2">
      <c r="C7225" s="41"/>
    </row>
    <row r="7226" spans="3:3" x14ac:dyDescent="0.2">
      <c r="C7226" s="41"/>
    </row>
    <row r="7227" spans="3:3" x14ac:dyDescent="0.2">
      <c r="C7227" s="41"/>
    </row>
    <row r="7228" spans="3:3" x14ac:dyDescent="0.2">
      <c r="C7228" s="41"/>
    </row>
    <row r="7229" spans="3:3" x14ac:dyDescent="0.2">
      <c r="C7229" s="41"/>
    </row>
    <row r="7230" spans="3:3" x14ac:dyDescent="0.2">
      <c r="C7230" s="41"/>
    </row>
    <row r="7231" spans="3:3" x14ac:dyDescent="0.2">
      <c r="C7231" s="41"/>
    </row>
    <row r="7232" spans="3:3" x14ac:dyDescent="0.2">
      <c r="C7232" s="41"/>
    </row>
    <row r="7233" spans="3:3" x14ac:dyDescent="0.2">
      <c r="C7233" s="41"/>
    </row>
    <row r="7234" spans="3:3" x14ac:dyDescent="0.2">
      <c r="C7234" s="41"/>
    </row>
    <row r="7235" spans="3:3" x14ac:dyDescent="0.2">
      <c r="C7235" s="41"/>
    </row>
    <row r="7236" spans="3:3" x14ac:dyDescent="0.2">
      <c r="C7236" s="41"/>
    </row>
    <row r="7237" spans="3:3" x14ac:dyDescent="0.2">
      <c r="C7237" s="41"/>
    </row>
    <row r="7238" spans="3:3" x14ac:dyDescent="0.2">
      <c r="C7238" s="41"/>
    </row>
    <row r="7239" spans="3:3" x14ac:dyDescent="0.2">
      <c r="C7239" s="41"/>
    </row>
    <row r="7240" spans="3:3" x14ac:dyDescent="0.2">
      <c r="C7240" s="41"/>
    </row>
    <row r="7241" spans="3:3" x14ac:dyDescent="0.2">
      <c r="C7241" s="41"/>
    </row>
    <row r="7242" spans="3:3" x14ac:dyDescent="0.2">
      <c r="C7242" s="41"/>
    </row>
    <row r="7243" spans="3:3" x14ac:dyDescent="0.2">
      <c r="C7243" s="41"/>
    </row>
    <row r="7244" spans="3:3" x14ac:dyDescent="0.2">
      <c r="C7244" s="41"/>
    </row>
    <row r="7245" spans="3:3" x14ac:dyDescent="0.2">
      <c r="C7245" s="41"/>
    </row>
    <row r="7246" spans="3:3" x14ac:dyDescent="0.2">
      <c r="C7246" s="41"/>
    </row>
    <row r="7247" spans="3:3" x14ac:dyDescent="0.2">
      <c r="C7247" s="41"/>
    </row>
    <row r="7248" spans="3:3" x14ac:dyDescent="0.2">
      <c r="C7248" s="41"/>
    </row>
    <row r="7249" spans="3:3" x14ac:dyDescent="0.2">
      <c r="C7249" s="41"/>
    </row>
    <row r="7250" spans="3:3" x14ac:dyDescent="0.2">
      <c r="C7250" s="41"/>
    </row>
    <row r="7251" spans="3:3" x14ac:dyDescent="0.2">
      <c r="C7251" s="41"/>
    </row>
    <row r="7252" spans="3:3" x14ac:dyDescent="0.2">
      <c r="C7252" s="41"/>
    </row>
    <row r="7253" spans="3:3" x14ac:dyDescent="0.2">
      <c r="C7253" s="41"/>
    </row>
    <row r="7254" spans="3:3" x14ac:dyDescent="0.2">
      <c r="C7254" s="41"/>
    </row>
    <row r="7255" spans="3:3" x14ac:dyDescent="0.2">
      <c r="C7255" s="41"/>
    </row>
    <row r="7256" spans="3:3" x14ac:dyDescent="0.2">
      <c r="C7256" s="41"/>
    </row>
    <row r="7257" spans="3:3" x14ac:dyDescent="0.2">
      <c r="C7257" s="41"/>
    </row>
    <row r="7258" spans="3:3" x14ac:dyDescent="0.2">
      <c r="C7258" s="41"/>
    </row>
    <row r="7259" spans="3:3" x14ac:dyDescent="0.2">
      <c r="C7259" s="41"/>
    </row>
    <row r="7260" spans="3:3" x14ac:dyDescent="0.2">
      <c r="C7260" s="41"/>
    </row>
    <row r="7261" spans="3:3" x14ac:dyDescent="0.2">
      <c r="C7261" s="41"/>
    </row>
    <row r="7262" spans="3:3" x14ac:dyDescent="0.2">
      <c r="C7262" s="41"/>
    </row>
    <row r="7263" spans="3:3" x14ac:dyDescent="0.2">
      <c r="C7263" s="41"/>
    </row>
    <row r="7264" spans="3:3" x14ac:dyDescent="0.2">
      <c r="C7264" s="41"/>
    </row>
    <row r="7265" spans="3:3" x14ac:dyDescent="0.2">
      <c r="C7265" s="41"/>
    </row>
    <row r="7266" spans="3:3" x14ac:dyDescent="0.2">
      <c r="C7266" s="41"/>
    </row>
    <row r="7267" spans="3:3" x14ac:dyDescent="0.2">
      <c r="C7267" s="41"/>
    </row>
    <row r="7268" spans="3:3" x14ac:dyDescent="0.2">
      <c r="C7268" s="41"/>
    </row>
    <row r="7269" spans="3:3" x14ac:dyDescent="0.2">
      <c r="C7269" s="41"/>
    </row>
    <row r="7270" spans="3:3" x14ac:dyDescent="0.2">
      <c r="C7270" s="41"/>
    </row>
    <row r="7271" spans="3:3" x14ac:dyDescent="0.2">
      <c r="C7271" s="41"/>
    </row>
    <row r="7272" spans="3:3" x14ac:dyDescent="0.2">
      <c r="C7272" s="41"/>
    </row>
    <row r="7273" spans="3:3" x14ac:dyDescent="0.2">
      <c r="C7273" s="41"/>
    </row>
    <row r="7274" spans="3:3" x14ac:dyDescent="0.2">
      <c r="C7274" s="41"/>
    </row>
    <row r="7275" spans="3:3" x14ac:dyDescent="0.2">
      <c r="C7275" s="41"/>
    </row>
    <row r="7276" spans="3:3" x14ac:dyDescent="0.2">
      <c r="C7276" s="41"/>
    </row>
    <row r="7277" spans="3:3" x14ac:dyDescent="0.2">
      <c r="C7277" s="41"/>
    </row>
    <row r="7278" spans="3:3" x14ac:dyDescent="0.2">
      <c r="C7278" s="41"/>
    </row>
    <row r="7279" spans="3:3" x14ac:dyDescent="0.2">
      <c r="C7279" s="41"/>
    </row>
    <row r="7280" spans="3:3" x14ac:dyDescent="0.2">
      <c r="C7280" s="41"/>
    </row>
    <row r="7281" spans="3:3" x14ac:dyDescent="0.2">
      <c r="C7281" s="41"/>
    </row>
    <row r="7282" spans="3:3" x14ac:dyDescent="0.2">
      <c r="C7282" s="41"/>
    </row>
    <row r="7283" spans="3:3" x14ac:dyDescent="0.2">
      <c r="C7283" s="41"/>
    </row>
    <row r="7284" spans="3:3" x14ac:dyDescent="0.2">
      <c r="C7284" s="41"/>
    </row>
    <row r="7285" spans="3:3" ht="16.5" customHeight="1" x14ac:dyDescent="0.2">
      <c r="C7285" s="41"/>
    </row>
  </sheetData>
  <mergeCells count="23">
    <mergeCell ref="A174:B174"/>
    <mergeCell ref="D168:E168"/>
    <mergeCell ref="D172:E172"/>
    <mergeCell ref="D175:E175"/>
    <mergeCell ref="D167:E167"/>
    <mergeCell ref="D171:E171"/>
    <mergeCell ref="D174:E174"/>
    <mergeCell ref="A171:B171"/>
    <mergeCell ref="A167:B167"/>
    <mergeCell ref="A2:E2"/>
    <mergeCell ref="B7:B8"/>
    <mergeCell ref="D7:E7"/>
    <mergeCell ref="C7:C8"/>
    <mergeCell ref="A7:A8"/>
    <mergeCell ref="A163:A164"/>
    <mergeCell ref="B163:B164"/>
    <mergeCell ref="A3:E3"/>
    <mergeCell ref="A4:E4"/>
    <mergeCell ref="A5:E5"/>
    <mergeCell ref="A9:E9"/>
    <mergeCell ref="A123:E123"/>
    <mergeCell ref="A64:E64"/>
    <mergeCell ref="A102:E102"/>
  </mergeCells>
  <phoneticPr fontId="34" type="noConversion"/>
  <printOptions horizontalCentered="1"/>
  <pageMargins left="0.78740157480314965" right="0.27559055118110237" top="0.47244094488188981" bottom="0.35433070866141736" header="0" footer="0"/>
  <pageSetup paperSize="9" scale="89" fitToHeight="5" orientation="portrait" r:id="rId1"/>
  <headerFooter alignWithMargins="0"/>
  <rowBreaks count="2" manualBreakCount="2">
    <brk id="62" max="4" man="1"/>
    <brk id="12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B7" workbookViewId="0">
      <selection activeCell="F36" sqref="F36"/>
    </sheetView>
  </sheetViews>
  <sheetFormatPr defaultColWidth="9.140625" defaultRowHeight="15" x14ac:dyDescent="0.25"/>
  <cols>
    <col min="1" max="1" width="46.85546875" style="414" customWidth="1"/>
    <col min="2" max="2" width="16.42578125" style="414" customWidth="1"/>
    <col min="3" max="3" width="8.28515625" style="414" customWidth="1"/>
    <col min="4" max="4" width="12.5703125" style="414" customWidth="1"/>
    <col min="5" max="5" width="11.140625" style="414" customWidth="1"/>
    <col min="6" max="16384" width="9.140625" style="414"/>
  </cols>
  <sheetData>
    <row r="1" spans="1:5" ht="15.75" x14ac:dyDescent="0.25">
      <c r="A1" s="486" t="s">
        <v>662</v>
      </c>
      <c r="B1" s="485"/>
      <c r="C1" s="485"/>
      <c r="D1" s="485"/>
      <c r="E1" s="485"/>
    </row>
    <row r="2" spans="1:5" ht="15.75" x14ac:dyDescent="0.25">
      <c r="A2" s="415" t="s">
        <v>595</v>
      </c>
      <c r="B2" s="416">
        <v>6.5000000000000002E-2</v>
      </c>
      <c r="C2" s="417"/>
      <c r="D2" s="417"/>
      <c r="E2" s="417"/>
    </row>
    <row r="3" spans="1:5" ht="15.75" x14ac:dyDescent="0.25">
      <c r="A3" s="415" t="s">
        <v>596</v>
      </c>
      <c r="B3" s="418">
        <f>'4'!D129</f>
        <v>1863.4889600000001</v>
      </c>
      <c r="C3" s="417" t="s">
        <v>597</v>
      </c>
      <c r="D3" s="417"/>
      <c r="E3" s="417"/>
    </row>
    <row r="4" spans="1:5" ht="15.75" x14ac:dyDescent="0.25">
      <c r="A4" s="415" t="s">
        <v>598</v>
      </c>
      <c r="B4" s="418">
        <v>921.53</v>
      </c>
      <c r="C4" s="417" t="s">
        <v>597</v>
      </c>
      <c r="D4" s="417"/>
      <c r="E4" s="417"/>
    </row>
    <row r="5" spans="1:5" ht="15.75" x14ac:dyDescent="0.25">
      <c r="A5" s="415" t="s">
        <v>599</v>
      </c>
      <c r="B5" s="418">
        <v>921.53</v>
      </c>
      <c r="C5" s="417" t="s">
        <v>597</v>
      </c>
      <c r="D5" s="417"/>
      <c r="E5" s="417"/>
    </row>
    <row r="6" spans="1:5" ht="15.75" x14ac:dyDescent="0.25">
      <c r="A6" s="415" t="s">
        <v>600</v>
      </c>
      <c r="B6" s="419">
        <v>5</v>
      </c>
      <c r="C6" s="417" t="s">
        <v>601</v>
      </c>
      <c r="D6" s="417"/>
      <c r="E6" s="417"/>
    </row>
    <row r="7" spans="1:5" ht="18.75" x14ac:dyDescent="0.25">
      <c r="A7" s="420" t="s">
        <v>602</v>
      </c>
      <c r="B7" s="421"/>
      <c r="C7" s="417"/>
      <c r="D7" s="417"/>
      <c r="E7" s="417"/>
    </row>
    <row r="8" spans="1:5" ht="18.75" x14ac:dyDescent="0.25">
      <c r="A8" s="422" t="s">
        <v>603</v>
      </c>
      <c r="B8" s="423" t="s">
        <v>604</v>
      </c>
      <c r="C8" s="424" t="s">
        <v>605</v>
      </c>
      <c r="D8" s="425">
        <f>-B3</f>
        <v>-1863.4889600000001</v>
      </c>
      <c r="E8" s="426"/>
    </row>
    <row r="9" spans="1:5" ht="15.75" x14ac:dyDescent="0.25">
      <c r="A9" s="427">
        <v>1</v>
      </c>
      <c r="B9" s="428">
        <f>POWER(1+$B$2,A9)</f>
        <v>1.0649999999999999</v>
      </c>
      <c r="C9" s="424" t="s">
        <v>606</v>
      </c>
      <c r="D9" s="425">
        <f>$B$4/B9</f>
        <v>865.28638497652582</v>
      </c>
      <c r="E9" s="429"/>
    </row>
    <row r="10" spans="1:5" ht="15.75" x14ac:dyDescent="0.25">
      <c r="A10" s="427">
        <v>2</v>
      </c>
      <c r="B10" s="428">
        <f>POWER(1+$B$2,A10)</f>
        <v>1.1342249999999998</v>
      </c>
      <c r="C10" s="424" t="s">
        <v>607</v>
      </c>
      <c r="D10" s="425">
        <f>$B$5/B10</f>
        <v>812.47547885119809</v>
      </c>
      <c r="E10" s="429"/>
    </row>
    <row r="11" spans="1:5" ht="15.75" x14ac:dyDescent="0.25">
      <c r="A11" s="427">
        <v>3</v>
      </c>
      <c r="B11" s="428">
        <f>POWER(1+$B$2,A11)</f>
        <v>1.2079496249999997</v>
      </c>
      <c r="C11" s="424" t="s">
        <v>608</v>
      </c>
      <c r="D11" s="425">
        <f t="shared" ref="D11:D16" si="0">$B$5/B11</f>
        <v>762.88777356920014</v>
      </c>
      <c r="E11" s="429"/>
    </row>
    <row r="12" spans="1:5" ht="15.75" x14ac:dyDescent="0.25">
      <c r="A12" s="427">
        <v>4</v>
      </c>
      <c r="B12" s="428">
        <f t="shared" ref="B12:B20" si="1">POWER(1+$B$2,A12)</f>
        <v>1.2864663506249996</v>
      </c>
      <c r="C12" s="424" t="s">
        <v>609</v>
      </c>
      <c r="D12" s="425">
        <f t="shared" si="0"/>
        <v>716.32654795230064</v>
      </c>
      <c r="E12" s="429"/>
    </row>
    <row r="13" spans="1:5" ht="15.75" x14ac:dyDescent="0.25">
      <c r="A13" s="427">
        <v>5</v>
      </c>
      <c r="B13" s="428">
        <f t="shared" si="1"/>
        <v>1.3700866634156246</v>
      </c>
      <c r="C13" s="424" t="s">
        <v>610</v>
      </c>
      <c r="D13" s="425">
        <f t="shared" si="0"/>
        <v>672.60708727915551</v>
      </c>
      <c r="E13" s="429"/>
    </row>
    <row r="14" spans="1:5" ht="15.75" x14ac:dyDescent="0.25">
      <c r="A14" s="427">
        <v>6</v>
      </c>
      <c r="B14" s="428">
        <f t="shared" si="1"/>
        <v>1.4591422965376399</v>
      </c>
      <c r="C14" s="424" t="s">
        <v>611</v>
      </c>
      <c r="D14" s="425">
        <f t="shared" si="0"/>
        <v>631.55595049685974</v>
      </c>
      <c r="E14" s="429"/>
    </row>
    <row r="15" spans="1:5" ht="15.75" x14ac:dyDescent="0.25">
      <c r="A15" s="427">
        <v>7</v>
      </c>
      <c r="B15" s="428">
        <f t="shared" si="1"/>
        <v>1.5539865458125863</v>
      </c>
      <c r="C15" s="424" t="s">
        <v>612</v>
      </c>
      <c r="D15" s="425">
        <f t="shared" si="0"/>
        <v>593.01028215667588</v>
      </c>
      <c r="E15" s="429"/>
    </row>
    <row r="16" spans="1:5" ht="15.75" x14ac:dyDescent="0.25">
      <c r="A16" s="427">
        <v>8</v>
      </c>
      <c r="B16" s="428">
        <f t="shared" si="1"/>
        <v>1.6549956712904044</v>
      </c>
      <c r="C16" s="424" t="s">
        <v>613</v>
      </c>
      <c r="D16" s="425">
        <f t="shared" si="0"/>
        <v>556.81716634429665</v>
      </c>
      <c r="E16" s="429"/>
    </row>
    <row r="17" spans="1:7" ht="16.5" customHeight="1" x14ac:dyDescent="0.25">
      <c r="A17" s="427">
        <v>9</v>
      </c>
      <c r="B17" s="428">
        <f t="shared" si="1"/>
        <v>1.7625703899242806</v>
      </c>
      <c r="C17" s="424" t="s">
        <v>614</v>
      </c>
      <c r="D17" s="425">
        <f>$B$5/B17</f>
        <v>522.83302004159304</v>
      </c>
      <c r="E17" s="429"/>
    </row>
    <row r="18" spans="1:7" ht="16.5" customHeight="1" x14ac:dyDescent="0.25">
      <c r="A18" s="427">
        <v>10</v>
      </c>
      <c r="B18" s="428">
        <f t="shared" si="1"/>
        <v>1.8771374652693587</v>
      </c>
      <c r="C18" s="424" t="s">
        <v>615</v>
      </c>
      <c r="D18" s="425">
        <f>$B$5/B18</f>
        <v>490.92302351323303</v>
      </c>
      <c r="E18" s="429"/>
    </row>
    <row r="19" spans="1:7" ht="16.5" customHeight="1" x14ac:dyDescent="0.25">
      <c r="A19" s="427">
        <v>11</v>
      </c>
      <c r="B19" s="428">
        <f t="shared" si="1"/>
        <v>1.9991514005118667</v>
      </c>
      <c r="C19" s="424" t="s">
        <v>616</v>
      </c>
      <c r="D19" s="425">
        <f t="shared" ref="D19:D21" si="2">$B$5/B19</f>
        <v>460.96058545843482</v>
      </c>
      <c r="E19" s="429"/>
    </row>
    <row r="20" spans="1:7" ht="16.5" customHeight="1" x14ac:dyDescent="0.25">
      <c r="A20" s="427">
        <v>12</v>
      </c>
      <c r="B20" s="428">
        <f t="shared" si="1"/>
        <v>2.1290962415451378</v>
      </c>
      <c r="C20" s="424" t="s">
        <v>617</v>
      </c>
      <c r="D20" s="425">
        <f t="shared" si="2"/>
        <v>432.82684080604213</v>
      </c>
      <c r="E20" s="429"/>
    </row>
    <row r="21" spans="1:7" ht="16.5" customHeight="1" x14ac:dyDescent="0.25">
      <c r="A21" s="427"/>
      <c r="B21" s="428">
        <f>SUM(B9:B20)</f>
        <v>18.499807649931899</v>
      </c>
      <c r="C21" s="424"/>
      <c r="D21" s="425">
        <f t="shared" si="2"/>
        <v>49.812950352669873</v>
      </c>
      <c r="E21" s="429"/>
    </row>
    <row r="22" spans="1:7" ht="16.5" customHeight="1" x14ac:dyDescent="0.25">
      <c r="A22" s="427"/>
      <c r="B22" s="428"/>
      <c r="C22" s="424"/>
      <c r="D22" s="425"/>
      <c r="E22" s="429"/>
    </row>
    <row r="23" spans="1:7" ht="15.75" x14ac:dyDescent="0.25">
      <c r="A23" s="430"/>
      <c r="B23" s="431"/>
      <c r="C23" s="432" t="s">
        <v>618</v>
      </c>
      <c r="D23" s="433">
        <f>SUM(D8:D22)</f>
        <v>5704.8341317981849</v>
      </c>
      <c r="E23" s="434"/>
      <c r="G23" s="458"/>
    </row>
    <row r="24" spans="1:7" ht="15.75" x14ac:dyDescent="0.25">
      <c r="A24" s="430"/>
      <c r="B24" s="431"/>
      <c r="C24" s="432"/>
      <c r="D24" s="484">
        <f>D23+D8</f>
        <v>3841.3451717981848</v>
      </c>
      <c r="E24" s="434"/>
      <c r="G24" s="458"/>
    </row>
    <row r="25" spans="1:7" ht="24" customHeight="1" x14ac:dyDescent="0.25">
      <c r="A25" s="420" t="s">
        <v>619</v>
      </c>
      <c r="B25" s="415"/>
      <c r="C25" s="417"/>
      <c r="D25" s="417"/>
      <c r="E25" s="417"/>
    </row>
    <row r="26" spans="1:7" ht="15.75" x14ac:dyDescent="0.25">
      <c r="A26" s="435" t="s">
        <v>620</v>
      </c>
      <c r="B26" s="417"/>
      <c r="C26" s="417"/>
      <c r="E26" s="417"/>
    </row>
    <row r="27" spans="1:7" ht="15.75" x14ac:dyDescent="0.25">
      <c r="A27" s="424" t="s">
        <v>621</v>
      </c>
      <c r="B27" s="436">
        <f>-B3</f>
        <v>-1863.4889600000001</v>
      </c>
      <c r="C27" s="417"/>
      <c r="D27" s="417"/>
      <c r="E27" s="417"/>
    </row>
    <row r="28" spans="1:7" ht="15.75" x14ac:dyDescent="0.25">
      <c r="A28" s="424" t="s">
        <v>622</v>
      </c>
      <c r="B28" s="436">
        <f>$B$4</f>
        <v>921.53</v>
      </c>
      <c r="C28" s="417"/>
      <c r="D28" s="417"/>
      <c r="E28" s="417"/>
    </row>
    <row r="29" spans="1:7" ht="15.75" x14ac:dyDescent="0.25">
      <c r="A29" s="424" t="s">
        <v>623</v>
      </c>
      <c r="B29" s="436">
        <f>$B$5</f>
        <v>921.53</v>
      </c>
      <c r="C29" s="417"/>
      <c r="D29" s="417"/>
      <c r="E29" s="417"/>
    </row>
    <row r="30" spans="1:7" ht="15.75" x14ac:dyDescent="0.25">
      <c r="A30" s="424" t="s">
        <v>624</v>
      </c>
      <c r="B30" s="436">
        <f>$B$5</f>
        <v>921.53</v>
      </c>
      <c r="C30" s="417"/>
      <c r="D30" s="417"/>
      <c r="E30" s="417"/>
    </row>
    <row r="31" spans="1:7" ht="15.75" x14ac:dyDescent="0.25">
      <c r="A31" s="424" t="s">
        <v>625</v>
      </c>
      <c r="B31" s="436">
        <f>$B$5</f>
        <v>921.53</v>
      </c>
      <c r="C31" s="417"/>
      <c r="D31" s="426"/>
      <c r="E31" s="417"/>
    </row>
    <row r="32" spans="1:7" ht="15.75" x14ac:dyDescent="0.25">
      <c r="A32" s="424" t="s">
        <v>626</v>
      </c>
      <c r="B32" s="436">
        <f>$B$5</f>
        <v>921.53</v>
      </c>
      <c r="D32" s="426"/>
      <c r="E32" s="417"/>
    </row>
    <row r="33" spans="1:5" ht="15.75" x14ac:dyDescent="0.25">
      <c r="A33" s="424" t="s">
        <v>627</v>
      </c>
      <c r="B33" s="436">
        <f t="shared" ref="B33:B39" si="3">$B$5</f>
        <v>921.53</v>
      </c>
      <c r="D33" s="426"/>
      <c r="E33" s="417"/>
    </row>
    <row r="34" spans="1:5" ht="15.75" x14ac:dyDescent="0.25">
      <c r="A34" s="424" t="s">
        <v>628</v>
      </c>
      <c r="B34" s="436">
        <f t="shared" si="3"/>
        <v>921.53</v>
      </c>
      <c r="D34" s="426"/>
      <c r="E34" s="417"/>
    </row>
    <row r="35" spans="1:5" ht="15.75" x14ac:dyDescent="0.25">
      <c r="A35" s="424" t="s">
        <v>629</v>
      </c>
      <c r="B35" s="436">
        <f t="shared" si="3"/>
        <v>921.53</v>
      </c>
      <c r="D35" s="426"/>
      <c r="E35" s="417"/>
    </row>
    <row r="36" spans="1:5" ht="15.75" x14ac:dyDescent="0.25">
      <c r="A36" s="424" t="s">
        <v>630</v>
      </c>
      <c r="B36" s="436">
        <f t="shared" si="3"/>
        <v>921.53</v>
      </c>
      <c r="D36" s="426"/>
      <c r="E36" s="417"/>
    </row>
    <row r="37" spans="1:5" ht="15.75" x14ac:dyDescent="0.25">
      <c r="A37" s="424" t="s">
        <v>652</v>
      </c>
      <c r="B37" s="436">
        <f t="shared" si="3"/>
        <v>921.53</v>
      </c>
      <c r="D37" s="426"/>
      <c r="E37" s="417"/>
    </row>
    <row r="38" spans="1:5" ht="15.75" x14ac:dyDescent="0.25">
      <c r="A38" s="424" t="s">
        <v>631</v>
      </c>
      <c r="B38" s="436">
        <f t="shared" si="3"/>
        <v>921.53</v>
      </c>
      <c r="D38" s="426"/>
      <c r="E38" s="417"/>
    </row>
    <row r="39" spans="1:5" ht="15.75" x14ac:dyDescent="0.25">
      <c r="A39" s="424" t="s">
        <v>632</v>
      </c>
      <c r="B39" s="436">
        <f t="shared" si="3"/>
        <v>921.53</v>
      </c>
      <c r="D39" s="426"/>
      <c r="E39" s="417"/>
    </row>
    <row r="40" spans="1:5" ht="15.75" x14ac:dyDescent="0.25">
      <c r="A40" s="424"/>
      <c r="B40" s="436"/>
      <c r="D40" s="426"/>
      <c r="E40" s="417"/>
    </row>
    <row r="41" spans="1:5" ht="15.75" x14ac:dyDescent="0.25">
      <c r="A41" s="424"/>
      <c r="B41" s="436"/>
      <c r="D41" s="426"/>
      <c r="E41" s="417"/>
    </row>
    <row r="42" spans="1:5" ht="15.75" x14ac:dyDescent="0.25">
      <c r="A42" s="424"/>
      <c r="B42" s="436"/>
      <c r="D42" s="426"/>
      <c r="E42" s="417"/>
    </row>
    <row r="43" spans="1:5" ht="15.75" x14ac:dyDescent="0.25">
      <c r="A43" s="437" t="s">
        <v>633</v>
      </c>
      <c r="B43" s="438">
        <f>IRR(B27:B42)</f>
        <v>0.49040199854125821</v>
      </c>
    </row>
    <row r="44" spans="1:5" ht="15.75" x14ac:dyDescent="0.25">
      <c r="A44" s="420" t="s">
        <v>634</v>
      </c>
      <c r="B44" s="417"/>
      <c r="C44" s="415"/>
      <c r="D44" s="415"/>
      <c r="E44" s="417"/>
    </row>
    <row r="45" spans="1:5" ht="15.75" x14ac:dyDescent="0.25">
      <c r="A45" s="424" t="s">
        <v>635</v>
      </c>
      <c r="B45" s="439">
        <v>5</v>
      </c>
      <c r="C45" s="415"/>
      <c r="D45" s="415"/>
      <c r="E45" s="417"/>
    </row>
    <row r="46" spans="1:5" ht="15.75" x14ac:dyDescent="0.25">
      <c r="A46" s="429" t="s">
        <v>636</v>
      </c>
      <c r="B46" s="425">
        <f>D9+D10+D11+D12+D13</f>
        <v>3829.5832726283802</v>
      </c>
      <c r="C46" s="415"/>
      <c r="D46" s="415"/>
      <c r="E46" s="417"/>
    </row>
    <row r="47" spans="1:5" ht="15.75" x14ac:dyDescent="0.25">
      <c r="A47" s="424" t="s">
        <v>605</v>
      </c>
      <c r="B47" s="425">
        <f>B3</f>
        <v>1863.4889600000001</v>
      </c>
      <c r="C47" s="415"/>
      <c r="D47" s="415"/>
      <c r="E47" s="417"/>
    </row>
    <row r="48" spans="1:5" ht="15.75" x14ac:dyDescent="0.25">
      <c r="A48" s="424" t="s">
        <v>637</v>
      </c>
      <c r="B48" s="425">
        <f>$B$5/B14</f>
        <v>631.55595049685974</v>
      </c>
      <c r="C48" s="415"/>
      <c r="D48" s="415"/>
      <c r="E48" s="417"/>
    </row>
    <row r="49" spans="1:6" ht="15.75" x14ac:dyDescent="0.25">
      <c r="A49" s="432" t="s">
        <v>638</v>
      </c>
      <c r="B49" s="440">
        <f>ROUND(B45+(B47-B46)/B48,2)</f>
        <v>1.89</v>
      </c>
      <c r="C49" s="415" t="s">
        <v>601</v>
      </c>
      <c r="D49" s="415"/>
      <c r="E49" s="417"/>
    </row>
    <row r="50" spans="1:6" ht="15.75" x14ac:dyDescent="0.25">
      <c r="A50" s="420" t="s">
        <v>639</v>
      </c>
      <c r="B50" s="417"/>
      <c r="C50" s="417"/>
      <c r="D50" s="417"/>
      <c r="E50" s="417"/>
    </row>
    <row r="51" spans="1:6" ht="15.75" x14ac:dyDescent="0.25">
      <c r="A51" s="429" t="s">
        <v>640</v>
      </c>
      <c r="B51" s="425">
        <f>SUM(D9:D22)</f>
        <v>7568.3230917981855</v>
      </c>
      <c r="C51" s="441"/>
      <c r="D51" s="417"/>
      <c r="E51" s="417"/>
    </row>
    <row r="52" spans="1:6" ht="15.75" x14ac:dyDescent="0.25">
      <c r="A52" s="424" t="s">
        <v>605</v>
      </c>
      <c r="B52" s="425">
        <f>B3</f>
        <v>1863.4889600000001</v>
      </c>
      <c r="C52" s="441"/>
      <c r="D52" s="441"/>
      <c r="E52" s="417"/>
    </row>
    <row r="53" spans="1:6" ht="15.75" x14ac:dyDescent="0.25">
      <c r="A53" s="432" t="s">
        <v>641</v>
      </c>
      <c r="B53" s="442">
        <f>B51/B52</f>
        <v>4.0613726478949381</v>
      </c>
      <c r="C53" s="417"/>
      <c r="D53" s="417"/>
      <c r="E53" s="417"/>
    </row>
    <row r="54" spans="1:6" ht="15.75" x14ac:dyDescent="0.25">
      <c r="A54" s="417"/>
      <c r="B54" s="417"/>
      <c r="C54" s="417"/>
      <c r="D54" s="417"/>
      <c r="E54" s="417"/>
    </row>
    <row r="55" spans="1:6" s="443" customFormat="1" ht="18.75" x14ac:dyDescent="0.3">
      <c r="A55" s="1132" t="s">
        <v>660</v>
      </c>
      <c r="B55" s="1132"/>
      <c r="C55" s="452"/>
      <c r="D55" s="452"/>
      <c r="E55" s="453"/>
      <c r="F55" s="454"/>
    </row>
    <row r="56" spans="1:6" s="443" customFormat="1" ht="18.75" x14ac:dyDescent="0.3">
      <c r="A56" s="600"/>
      <c r="B56" s="600"/>
      <c r="C56" s="452"/>
      <c r="D56" s="452"/>
      <c r="E56" s="453"/>
      <c r="F56" s="454"/>
    </row>
    <row r="57" spans="1:6" s="443" customFormat="1" ht="18.75" x14ac:dyDescent="0.3">
      <c r="A57" s="600" t="s">
        <v>661</v>
      </c>
      <c r="B57" s="600"/>
      <c r="C57" s="452"/>
      <c r="D57" s="452"/>
      <c r="E57" s="453"/>
      <c r="F57" s="454"/>
    </row>
    <row r="58" spans="1:6" s="448" customFormat="1" ht="15.75" x14ac:dyDescent="0.2">
      <c r="A58" s="444"/>
      <c r="B58" s="445"/>
      <c r="C58" s="446"/>
      <c r="D58" s="446"/>
      <c r="E58" s="447"/>
    </row>
    <row r="59" spans="1:6" s="448" customFormat="1" ht="12.75" x14ac:dyDescent="0.2">
      <c r="A59" s="449" t="s">
        <v>206</v>
      </c>
      <c r="C59" s="450"/>
      <c r="D59" s="450"/>
      <c r="E59" s="451"/>
    </row>
    <row r="60" spans="1:6" s="443" customFormat="1" ht="18.75" x14ac:dyDescent="0.3">
      <c r="A60" s="1132"/>
      <c r="B60" s="1132"/>
      <c r="C60" s="452"/>
      <c r="D60" s="452"/>
      <c r="E60" s="453"/>
    </row>
    <row r="61" spans="1:6" s="448" customFormat="1" ht="15.75" x14ac:dyDescent="0.2">
      <c r="A61" s="444"/>
      <c r="B61" s="445"/>
      <c r="C61" s="446"/>
      <c r="D61" s="446"/>
      <c r="E61" s="447"/>
    </row>
  </sheetData>
  <mergeCells count="2">
    <mergeCell ref="A55:B55"/>
    <mergeCell ref="A60:B60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10" workbookViewId="0">
      <selection activeCell="E25" sqref="E25"/>
    </sheetView>
  </sheetViews>
  <sheetFormatPr defaultRowHeight="12.75" x14ac:dyDescent="0.2"/>
  <cols>
    <col min="1" max="1" width="5.7109375" style="488" customWidth="1"/>
    <col min="2" max="2" width="87.140625" style="488" customWidth="1"/>
    <col min="3" max="3" width="11.7109375" style="488" customWidth="1"/>
    <col min="4" max="4" width="13.28515625" style="488" customWidth="1"/>
    <col min="5" max="5" width="14.28515625" style="488" customWidth="1"/>
    <col min="8" max="8" width="11.140625" customWidth="1"/>
    <col min="9" max="9" width="10.28515625" customWidth="1"/>
  </cols>
  <sheetData>
    <row r="1" spans="1:12" ht="15" customHeight="1" x14ac:dyDescent="0.2">
      <c r="A1" s="1138" t="s">
        <v>796</v>
      </c>
      <c r="B1" s="1138"/>
      <c r="C1" s="1138"/>
      <c r="D1" s="1138"/>
      <c r="E1" s="665"/>
    </row>
    <row r="2" spans="1:12" ht="13.5" thickBot="1" x14ac:dyDescent="0.25">
      <c r="A2" s="665"/>
      <c r="B2" s="1139" t="s">
        <v>795</v>
      </c>
      <c r="C2" s="1139"/>
      <c r="D2" s="1139"/>
      <c r="E2" s="665" t="s">
        <v>664</v>
      </c>
    </row>
    <row r="3" spans="1:12" ht="63.75" x14ac:dyDescent="0.2">
      <c r="A3" s="666" t="s">
        <v>522</v>
      </c>
      <c r="B3" s="667" t="s">
        <v>31</v>
      </c>
      <c r="C3" s="712" t="s">
        <v>523</v>
      </c>
      <c r="D3" s="712" t="s">
        <v>761</v>
      </c>
      <c r="E3" s="713" t="s">
        <v>665</v>
      </c>
      <c r="G3" s="729" t="s">
        <v>771</v>
      </c>
      <c r="H3" s="729" t="s">
        <v>772</v>
      </c>
      <c r="I3" s="729" t="s">
        <v>773</v>
      </c>
      <c r="J3" s="622"/>
      <c r="K3" s="622"/>
      <c r="L3" s="622"/>
    </row>
    <row r="4" spans="1:12" ht="13.5" thickBot="1" x14ac:dyDescent="0.25">
      <c r="A4" s="669">
        <v>1</v>
      </c>
      <c r="B4" s="670">
        <v>2</v>
      </c>
      <c r="C4" s="670">
        <v>3</v>
      </c>
      <c r="D4" s="670">
        <v>4</v>
      </c>
      <c r="E4" s="671">
        <v>5</v>
      </c>
      <c r="G4" s="622"/>
      <c r="H4" s="730"/>
      <c r="I4" s="622"/>
      <c r="J4" s="622"/>
      <c r="K4" s="622"/>
      <c r="L4" s="622"/>
    </row>
    <row r="5" spans="1:12" x14ac:dyDescent="0.2">
      <c r="A5" s="666">
        <v>1</v>
      </c>
      <c r="B5" s="668" t="s">
        <v>524</v>
      </c>
      <c r="C5" s="672">
        <v>179</v>
      </c>
      <c r="D5" s="672">
        <v>179</v>
      </c>
      <c r="E5" s="673">
        <f>D5</f>
        <v>179</v>
      </c>
      <c r="F5" s="622" t="s">
        <v>790</v>
      </c>
      <c r="H5" s="622"/>
      <c r="I5" s="622"/>
      <c r="J5" s="622"/>
      <c r="K5" s="622"/>
      <c r="L5" s="622"/>
    </row>
    <row r="6" spans="1:12" x14ac:dyDescent="0.2">
      <c r="A6" s="674">
        <v>2</v>
      </c>
      <c r="B6" s="675" t="s">
        <v>525</v>
      </c>
      <c r="C6" s="700">
        <v>36.186</v>
      </c>
      <c r="D6" s="701">
        <f>IF(C7=0,0,D7*C6/C7)</f>
        <v>38.733369230769235</v>
      </c>
      <c r="E6" s="779">
        <f>E7/C7*C6</f>
        <v>36.957412553867918</v>
      </c>
      <c r="F6" t="s">
        <v>782</v>
      </c>
      <c r="G6" s="622"/>
      <c r="H6" s="622"/>
      <c r="I6" s="622"/>
      <c r="J6" s="622"/>
      <c r="K6" s="622"/>
      <c r="L6" s="622"/>
    </row>
    <row r="7" spans="1:12" ht="24" customHeight="1" x14ac:dyDescent="0.2">
      <c r="A7" s="677">
        <v>3</v>
      </c>
      <c r="B7" s="678" t="s">
        <v>526</v>
      </c>
      <c r="C7" s="700">
        <f>C6*1.17</f>
        <v>42.337619999999994</v>
      </c>
      <c r="D7" s="219">
        <f>D8*D9/1000</f>
        <v>45.318041999999998</v>
      </c>
      <c r="E7" s="219">
        <f>E8*E9/1000</f>
        <v>43.24017268802546</v>
      </c>
      <c r="F7" t="s">
        <v>781</v>
      </c>
      <c r="G7" s="622"/>
      <c r="H7" s="622"/>
      <c r="I7" s="622"/>
    </row>
    <row r="8" spans="1:12" ht="14.25" customHeight="1" x14ac:dyDescent="0.2">
      <c r="A8" s="677">
        <v>4</v>
      </c>
      <c r="B8" s="678" t="s">
        <v>527</v>
      </c>
      <c r="C8" s="676">
        <v>254.53</v>
      </c>
      <c r="D8" s="676">
        <v>266.42</v>
      </c>
      <c r="E8" s="219">
        <f>D8</f>
        <v>266.42</v>
      </c>
      <c r="F8" s="1140" t="s">
        <v>666</v>
      </c>
      <c r="G8" s="1140"/>
      <c r="H8" s="1140"/>
      <c r="I8" s="1140"/>
      <c r="J8" s="1140"/>
      <c r="K8" s="1141"/>
    </row>
    <row r="9" spans="1:12" ht="15" customHeight="1" x14ac:dyDescent="0.2">
      <c r="A9" s="677">
        <v>5</v>
      </c>
      <c r="B9" s="679" t="s">
        <v>528</v>
      </c>
      <c r="C9" s="680">
        <v>170.58</v>
      </c>
      <c r="D9" s="676">
        <v>170.1</v>
      </c>
      <c r="E9" s="219">
        <f>1000/7/0.978/E10*100</f>
        <v>162.30077579770833</v>
      </c>
      <c r="F9" s="1133" t="s">
        <v>667</v>
      </c>
      <c r="G9" s="1133"/>
      <c r="H9" s="1134"/>
      <c r="I9" t="s">
        <v>814</v>
      </c>
    </row>
    <row r="10" spans="1:12" ht="14.25" customHeight="1" x14ac:dyDescent="0.2">
      <c r="A10" s="677">
        <v>6</v>
      </c>
      <c r="B10" s="678" t="s">
        <v>529</v>
      </c>
      <c r="C10" s="680">
        <f>IF(C9=0,0,1000/7/C9/0.978)*100</f>
        <v>85.631784627703993</v>
      </c>
      <c r="D10" s="680">
        <f>IF(D9=0,0,1000/7/D9/0.978)*100</f>
        <v>85.873426347993814</v>
      </c>
      <c r="E10" s="681">
        <v>90</v>
      </c>
      <c r="F10" t="s">
        <v>815</v>
      </c>
    </row>
    <row r="11" spans="1:12" ht="16.5" customHeight="1" x14ac:dyDescent="0.2">
      <c r="A11" s="677">
        <v>7</v>
      </c>
      <c r="B11" s="678" t="s">
        <v>530</v>
      </c>
      <c r="C11" s="681">
        <v>13658.3</v>
      </c>
      <c r="D11" s="219">
        <f>C11</f>
        <v>13658.3</v>
      </c>
      <c r="E11" s="219">
        <f>D11</f>
        <v>13658.3</v>
      </c>
      <c r="F11" s="1142" t="s">
        <v>668</v>
      </c>
      <c r="G11" s="1143"/>
      <c r="H11" s="489"/>
      <c r="I11" s="489"/>
    </row>
    <row r="12" spans="1:12" ht="13.5" thickBot="1" x14ac:dyDescent="0.25">
      <c r="A12" s="682">
        <v>8</v>
      </c>
      <c r="B12" s="683" t="s">
        <v>531</v>
      </c>
      <c r="C12" s="805">
        <f>C11*1.1</f>
        <v>15024.130000000001</v>
      </c>
      <c r="D12" s="686">
        <f>C12</f>
        <v>15024.130000000001</v>
      </c>
      <c r="E12" s="219">
        <f>D12</f>
        <v>15024.130000000001</v>
      </c>
      <c r="F12" s="1133" t="s">
        <v>669</v>
      </c>
      <c r="G12" s="1134"/>
    </row>
    <row r="13" spans="1:12" ht="22.5" customHeight="1" x14ac:dyDescent="0.2">
      <c r="A13" s="666">
        <v>9</v>
      </c>
      <c r="B13" s="668" t="s">
        <v>532</v>
      </c>
      <c r="C13" s="684" t="s">
        <v>533</v>
      </c>
      <c r="D13" s="684" t="s">
        <v>533</v>
      </c>
      <c r="E13" s="779">
        <f>(C9-E9)*E8</f>
        <v>2205.7509119745514</v>
      </c>
    </row>
    <row r="14" spans="1:12" ht="24.75" customHeight="1" thickBot="1" x14ac:dyDescent="0.25">
      <c r="A14" s="682">
        <v>10</v>
      </c>
      <c r="B14" s="683" t="s">
        <v>670</v>
      </c>
      <c r="C14" s="686" t="s">
        <v>533</v>
      </c>
      <c r="D14" s="686" t="s">
        <v>533</v>
      </c>
      <c r="E14" s="687">
        <f>E13*C12/1000</f>
        <v>33139.488449124219</v>
      </c>
    </row>
    <row r="15" spans="1:12" ht="21" customHeight="1" x14ac:dyDescent="0.2">
      <c r="A15" s="666">
        <v>11</v>
      </c>
      <c r="B15" s="668" t="s">
        <v>534</v>
      </c>
      <c r="C15" s="684" t="s">
        <v>533</v>
      </c>
      <c r="D15" s="684" t="s">
        <v>533</v>
      </c>
      <c r="E15" s="685">
        <f>(D9-E9)*E8</f>
        <v>2077.8693119745462</v>
      </c>
      <c r="I15">
        <v>142.80000000000001</v>
      </c>
      <c r="J15">
        <v>142.80000000000001</v>
      </c>
    </row>
    <row r="16" spans="1:12" ht="22.5" customHeight="1" thickBot="1" x14ac:dyDescent="0.25">
      <c r="A16" s="682">
        <v>12</v>
      </c>
      <c r="B16" s="683" t="s">
        <v>671</v>
      </c>
      <c r="C16" s="686" t="s">
        <v>533</v>
      </c>
      <c r="D16" s="686" t="s">
        <v>533</v>
      </c>
      <c r="E16" s="687">
        <f>E15*E12/1000</f>
        <v>31218.178666116142</v>
      </c>
      <c r="I16">
        <v>80</v>
      </c>
      <c r="J16">
        <v>84</v>
      </c>
    </row>
    <row r="17" spans="1:10" x14ac:dyDescent="0.2">
      <c r="A17" s="666">
        <v>13</v>
      </c>
      <c r="B17" s="668" t="s">
        <v>535</v>
      </c>
      <c r="C17" s="689"/>
      <c r="D17" s="690"/>
      <c r="E17" s="691">
        <v>0</v>
      </c>
      <c r="I17">
        <f>I15/I16</f>
        <v>1.7850000000000001</v>
      </c>
      <c r="J17">
        <f>J15/J16</f>
        <v>1.7000000000000002</v>
      </c>
    </row>
    <row r="18" spans="1:10" ht="25.5" x14ac:dyDescent="0.2">
      <c r="A18" s="677">
        <v>14</v>
      </c>
      <c r="B18" s="678" t="s">
        <v>536</v>
      </c>
      <c r="C18" s="681"/>
      <c r="D18" s="219">
        <f>C18</f>
        <v>0</v>
      </c>
      <c r="E18" s="692">
        <f>C18</f>
        <v>0</v>
      </c>
    </row>
    <row r="19" spans="1:10" ht="13.5" thickBot="1" x14ac:dyDescent="0.25">
      <c r="A19" s="682">
        <v>15</v>
      </c>
      <c r="B19" s="683" t="s">
        <v>762</v>
      </c>
      <c r="C19" s="693" t="s">
        <v>533</v>
      </c>
      <c r="D19" s="694" t="str">
        <f>C19</f>
        <v>Х</v>
      </c>
      <c r="E19" s="688">
        <f>(C17-E17)*C18*12*1.37</f>
        <v>0</v>
      </c>
    </row>
    <row r="20" spans="1:10" ht="13.5" thickBot="1" x14ac:dyDescent="0.25">
      <c r="A20" s="695">
        <v>16</v>
      </c>
      <c r="B20" s="696" t="s">
        <v>537</v>
      </c>
      <c r="C20" s="697" t="s">
        <v>533</v>
      </c>
      <c r="D20" s="698" t="s">
        <v>533</v>
      </c>
      <c r="E20" s="699"/>
    </row>
    <row r="21" spans="1:10" x14ac:dyDescent="0.2">
      <c r="A21" s="674">
        <v>17</v>
      </c>
      <c r="B21" s="675" t="s">
        <v>538</v>
      </c>
      <c r="C21" s="700"/>
      <c r="D21" s="701">
        <f>C21</f>
        <v>0</v>
      </c>
      <c r="E21" s="702"/>
    </row>
    <row r="22" spans="1:10" x14ac:dyDescent="0.2">
      <c r="A22" s="677">
        <v>18</v>
      </c>
      <c r="B22" s="678" t="s">
        <v>539</v>
      </c>
      <c r="C22" s="681"/>
      <c r="D22" s="681">
        <v>0</v>
      </c>
      <c r="E22" s="703">
        <v>166655</v>
      </c>
      <c r="F22" s="1135" t="s">
        <v>774</v>
      </c>
      <c r="G22" s="1133"/>
      <c r="H22" s="1133"/>
      <c r="I22" s="1133"/>
      <c r="J22" s="1134"/>
    </row>
    <row r="23" spans="1:10" ht="12.75" customHeight="1" x14ac:dyDescent="0.2">
      <c r="A23" s="674">
        <v>19</v>
      </c>
      <c r="B23" s="675" t="s">
        <v>672</v>
      </c>
      <c r="C23" s="701" t="s">
        <v>533</v>
      </c>
      <c r="D23" s="701" t="s">
        <v>533</v>
      </c>
      <c r="E23" s="779">
        <f>E14+E19+E20-C22+E22</f>
        <v>199794.48844912421</v>
      </c>
    </row>
    <row r="24" spans="1:10" ht="16.5" customHeight="1" x14ac:dyDescent="0.2">
      <c r="A24" s="677">
        <v>20</v>
      </c>
      <c r="B24" s="678" t="s">
        <v>673</v>
      </c>
      <c r="C24" s="219" t="s">
        <v>533</v>
      </c>
      <c r="D24" s="219" t="s">
        <v>533</v>
      </c>
      <c r="E24" s="692">
        <f>E16+E19+E20-D22+E22</f>
        <v>197873.17866611615</v>
      </c>
    </row>
    <row r="25" spans="1:10" ht="15.75" customHeight="1" thickBot="1" x14ac:dyDescent="0.25">
      <c r="A25" s="704">
        <v>21</v>
      </c>
      <c r="B25" s="705" t="s">
        <v>540</v>
      </c>
      <c r="C25" s="706" t="s">
        <v>533</v>
      </c>
      <c r="D25" s="706" t="s">
        <v>533</v>
      </c>
      <c r="E25" s="806">
        <v>833275</v>
      </c>
      <c r="F25" s="1136" t="s">
        <v>674</v>
      </c>
      <c r="G25" s="1137"/>
      <c r="I25">
        <f>E25/5</f>
        <v>166655</v>
      </c>
    </row>
    <row r="26" spans="1:10" x14ac:dyDescent="0.2">
      <c r="A26" s="666">
        <v>22</v>
      </c>
      <c r="B26" s="668" t="s">
        <v>541</v>
      </c>
      <c r="C26" s="684" t="s">
        <v>533</v>
      </c>
      <c r="D26" s="684" t="s">
        <v>533</v>
      </c>
      <c r="E26" s="707">
        <f>IF(E23=0,0,IF(E23&lt;E25,1+(E25-E23)/(E23-E20),E25/E23))</f>
        <v>4.1706605946349002</v>
      </c>
    </row>
    <row r="27" spans="1:10" ht="13.5" thickBot="1" x14ac:dyDescent="0.25">
      <c r="A27" s="682">
        <v>23</v>
      </c>
      <c r="B27" s="683" t="s">
        <v>542</v>
      </c>
      <c r="C27" s="708" t="s">
        <v>533</v>
      </c>
      <c r="D27" s="708" t="s">
        <v>533</v>
      </c>
      <c r="E27" s="709">
        <f>IF(E24=0,0,IF(E24&lt;E25,1+(E25-E24)/(E24-E20),E25/E24))</f>
        <v>4.2111568915867936</v>
      </c>
    </row>
    <row r="28" spans="1:10" ht="15" x14ac:dyDescent="0.25">
      <c r="A28" s="665"/>
      <c r="B28" s="711" t="s">
        <v>763</v>
      </c>
      <c r="C28" s="665"/>
      <c r="D28" s="665"/>
      <c r="E28" s="665"/>
      <c r="H28">
        <v>4774.16</v>
      </c>
    </row>
    <row r="29" spans="1:10" x14ac:dyDescent="0.2">
      <c r="A29" s="665"/>
      <c r="B29" s="665"/>
      <c r="C29" s="665"/>
      <c r="D29" s="710"/>
      <c r="E29" s="665"/>
      <c r="H29">
        <v>4072.16</v>
      </c>
    </row>
    <row r="30" spans="1:10" x14ac:dyDescent="0.2">
      <c r="A30" s="665"/>
      <c r="B30" s="665"/>
      <c r="C30" s="665"/>
      <c r="D30" s="665"/>
      <c r="E30" s="665"/>
    </row>
    <row r="31" spans="1:10" ht="15" x14ac:dyDescent="0.25">
      <c r="A31" s="665"/>
      <c r="B31" s="711"/>
      <c r="C31" s="665"/>
      <c r="D31" s="665"/>
      <c r="E31" s="665"/>
    </row>
    <row r="32" spans="1:10" x14ac:dyDescent="0.2">
      <c r="H32">
        <v>5498.26</v>
      </c>
    </row>
    <row r="33" spans="8:8" x14ac:dyDescent="0.2">
      <c r="H33">
        <v>5499.53</v>
      </c>
    </row>
    <row r="34" spans="8:8" x14ac:dyDescent="0.2">
      <c r="H34">
        <v>6227.26</v>
      </c>
    </row>
    <row r="35" spans="8:8" x14ac:dyDescent="0.2">
      <c r="H35">
        <f>SUM(H28:H34)</f>
        <v>26071.370000000003</v>
      </c>
    </row>
    <row r="36" spans="8:8" x14ac:dyDescent="0.2">
      <c r="H36">
        <f>H35/5</f>
        <v>5214.2740000000003</v>
      </c>
    </row>
    <row r="50" spans="2:2" x14ac:dyDescent="0.2">
      <c r="B50"/>
    </row>
  </sheetData>
  <mergeCells count="8">
    <mergeCell ref="F12:G12"/>
    <mergeCell ref="F22:J22"/>
    <mergeCell ref="F25:G25"/>
    <mergeCell ref="A1:D1"/>
    <mergeCell ref="B2:D2"/>
    <mergeCell ref="F8:K8"/>
    <mergeCell ref="F9:H9"/>
    <mergeCell ref="F11:G11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7" workbookViewId="0">
      <selection activeCell="G15" sqref="G15"/>
    </sheetView>
  </sheetViews>
  <sheetFormatPr defaultRowHeight="12.75" x14ac:dyDescent="0.2"/>
  <cols>
    <col min="1" max="1" width="5.7109375" style="488" customWidth="1"/>
    <col min="2" max="2" width="87.140625" style="488" customWidth="1"/>
    <col min="3" max="3" width="11.7109375" style="488" customWidth="1"/>
    <col min="4" max="4" width="14.5703125" style="488" customWidth="1"/>
    <col min="5" max="5" width="14.28515625" style="488" customWidth="1"/>
    <col min="8" max="8" width="11.140625" customWidth="1"/>
    <col min="9" max="9" width="10.28515625" customWidth="1"/>
  </cols>
  <sheetData>
    <row r="1" spans="1:12" ht="15" customHeight="1" x14ac:dyDescent="0.2">
      <c r="A1" s="1138" t="s">
        <v>816</v>
      </c>
      <c r="B1" s="1138"/>
      <c r="C1" s="1138"/>
      <c r="D1" s="1138"/>
      <c r="E1" s="665"/>
    </row>
    <row r="2" spans="1:12" ht="13.5" thickBot="1" x14ac:dyDescent="0.25">
      <c r="A2" s="665"/>
      <c r="B2" s="1139" t="s">
        <v>817</v>
      </c>
      <c r="C2" s="1139"/>
      <c r="D2" s="1139"/>
      <c r="E2" s="665" t="s">
        <v>664</v>
      </c>
    </row>
    <row r="3" spans="1:12" ht="63.75" x14ac:dyDescent="0.2">
      <c r="A3" s="666" t="s">
        <v>522</v>
      </c>
      <c r="B3" s="667" t="s">
        <v>31</v>
      </c>
      <c r="C3" s="712" t="s">
        <v>523</v>
      </c>
      <c r="D3" s="712" t="s">
        <v>761</v>
      </c>
      <c r="E3" s="713" t="s">
        <v>665</v>
      </c>
      <c r="G3" s="729" t="s">
        <v>771</v>
      </c>
      <c r="H3" s="729" t="s">
        <v>772</v>
      </c>
      <c r="I3" s="729" t="s">
        <v>773</v>
      </c>
      <c r="J3" s="622"/>
      <c r="K3" s="622"/>
      <c r="L3" s="622"/>
    </row>
    <row r="4" spans="1:12" ht="13.5" thickBot="1" x14ac:dyDescent="0.25">
      <c r="A4" s="669">
        <v>1</v>
      </c>
      <c r="B4" s="670">
        <v>2</v>
      </c>
      <c r="C4" s="670">
        <v>3</v>
      </c>
      <c r="D4" s="670">
        <v>4</v>
      </c>
      <c r="E4" s="671">
        <v>5</v>
      </c>
      <c r="G4" s="622"/>
      <c r="H4" s="730"/>
      <c r="I4" s="622"/>
      <c r="J4" s="622"/>
      <c r="K4" s="622"/>
      <c r="L4" s="622"/>
    </row>
    <row r="5" spans="1:12" x14ac:dyDescent="0.2">
      <c r="A5" s="666">
        <v>1</v>
      </c>
      <c r="B5" s="668" t="s">
        <v>524</v>
      </c>
      <c r="C5" s="672">
        <v>179</v>
      </c>
      <c r="D5" s="672">
        <v>179</v>
      </c>
      <c r="E5" s="673">
        <f>D5</f>
        <v>179</v>
      </c>
      <c r="F5" s="622" t="s">
        <v>790</v>
      </c>
      <c r="H5" s="622"/>
      <c r="I5" s="622"/>
      <c r="J5" s="622"/>
      <c r="K5" s="622"/>
      <c r="L5" s="622"/>
    </row>
    <row r="6" spans="1:12" x14ac:dyDescent="0.2">
      <c r="A6" s="674">
        <v>2</v>
      </c>
      <c r="B6" s="675" t="s">
        <v>525</v>
      </c>
      <c r="C6" s="700">
        <v>94.745999999999995</v>
      </c>
      <c r="D6" s="701">
        <f>IF(C7=0,0,D7*C6/C7)</f>
        <v>98.995292307692296</v>
      </c>
      <c r="E6" s="779">
        <f>E7/C7*C6</f>
        <v>94.456277142030373</v>
      </c>
      <c r="F6" t="s">
        <v>782</v>
      </c>
      <c r="G6" s="622"/>
      <c r="H6" s="622"/>
      <c r="I6" s="622"/>
      <c r="J6" s="622"/>
      <c r="K6" s="622"/>
      <c r="L6" s="622"/>
    </row>
    <row r="7" spans="1:12" ht="24" customHeight="1" x14ac:dyDescent="0.2">
      <c r="A7" s="677">
        <v>3</v>
      </c>
      <c r="B7" s="678" t="s">
        <v>526</v>
      </c>
      <c r="C7" s="700">
        <f>C6*1.17</f>
        <v>110.85281999999999</v>
      </c>
      <c r="D7" s="219">
        <f>D8*D9/1000</f>
        <v>115.82449199999998</v>
      </c>
      <c r="E7" s="219">
        <f>E8*E9/1000</f>
        <v>110.51384425617555</v>
      </c>
      <c r="F7" t="s">
        <v>781</v>
      </c>
      <c r="G7" s="622"/>
      <c r="H7" s="622"/>
      <c r="I7" s="622"/>
    </row>
    <row r="8" spans="1:12" ht="14.25" customHeight="1" x14ac:dyDescent="0.2">
      <c r="A8" s="677">
        <v>4</v>
      </c>
      <c r="B8" s="678" t="s">
        <v>527</v>
      </c>
      <c r="C8" s="700">
        <v>665</v>
      </c>
      <c r="D8" s="700">
        <v>680.92</v>
      </c>
      <c r="E8" s="219">
        <f>D8</f>
        <v>680.92</v>
      </c>
      <c r="F8" s="1140" t="s">
        <v>666</v>
      </c>
      <c r="G8" s="1140"/>
      <c r="H8" s="1140"/>
      <c r="I8" s="1140"/>
      <c r="J8" s="1140"/>
      <c r="K8" s="1141"/>
    </row>
    <row r="9" spans="1:12" ht="15" customHeight="1" x14ac:dyDescent="0.2">
      <c r="A9" s="677">
        <v>5</v>
      </c>
      <c r="B9" s="679" t="s">
        <v>528</v>
      </c>
      <c r="C9" s="680">
        <v>172.1</v>
      </c>
      <c r="D9" s="700">
        <v>170.1</v>
      </c>
      <c r="E9" s="219">
        <f>1000/7/0.978/E10*100</f>
        <v>162.30077579770833</v>
      </c>
      <c r="F9" s="1133" t="s">
        <v>667</v>
      </c>
      <c r="G9" s="1133"/>
      <c r="H9" s="1134"/>
    </row>
    <row r="10" spans="1:12" ht="14.25" customHeight="1" x14ac:dyDescent="0.2">
      <c r="A10" s="677">
        <v>6</v>
      </c>
      <c r="B10" s="678" t="s">
        <v>529</v>
      </c>
      <c r="C10" s="680">
        <f>IF(C9=0,0,1000/7/C9/0.978)*100</f>
        <v>84.875478336977039</v>
      </c>
      <c r="D10" s="680">
        <f>IF(D9=0,0,1000/7/D9/0.978)*100</f>
        <v>85.873426347993814</v>
      </c>
      <c r="E10" s="681">
        <v>90</v>
      </c>
    </row>
    <row r="11" spans="1:12" ht="16.5" customHeight="1" x14ac:dyDescent="0.2">
      <c r="A11" s="677">
        <v>7</v>
      </c>
      <c r="B11" s="678" t="s">
        <v>530</v>
      </c>
      <c r="C11" s="681">
        <v>13658.3</v>
      </c>
      <c r="D11" s="219">
        <f>C11</f>
        <v>13658.3</v>
      </c>
      <c r="E11" s="219">
        <f>D11</f>
        <v>13658.3</v>
      </c>
      <c r="F11" s="1142" t="s">
        <v>668</v>
      </c>
      <c r="G11" s="1143"/>
      <c r="H11" s="489"/>
      <c r="I11" s="489"/>
    </row>
    <row r="12" spans="1:12" ht="13.5" thickBot="1" x14ac:dyDescent="0.25">
      <c r="A12" s="682">
        <v>8</v>
      </c>
      <c r="B12" s="683" t="s">
        <v>531</v>
      </c>
      <c r="C12" s="805">
        <f>C11*1.1</f>
        <v>15024.130000000001</v>
      </c>
      <c r="D12" s="686">
        <f>C12</f>
        <v>15024.130000000001</v>
      </c>
      <c r="E12" s="686">
        <f>D12</f>
        <v>15024.130000000001</v>
      </c>
      <c r="F12" s="1133" t="s">
        <v>669</v>
      </c>
      <c r="G12" s="1134"/>
    </row>
    <row r="13" spans="1:12" ht="22.5" customHeight="1" x14ac:dyDescent="0.2">
      <c r="A13" s="666">
        <v>9</v>
      </c>
      <c r="B13" s="668" t="s">
        <v>532</v>
      </c>
      <c r="C13" s="684" t="s">
        <v>533</v>
      </c>
      <c r="D13" s="684" t="s">
        <v>533</v>
      </c>
      <c r="E13" s="685">
        <f>(C9-E9)*E8</f>
        <v>6672.4877438244421</v>
      </c>
    </row>
    <row r="14" spans="1:12" ht="24.75" customHeight="1" thickBot="1" x14ac:dyDescent="0.25">
      <c r="A14" s="682">
        <v>10</v>
      </c>
      <c r="B14" s="683" t="s">
        <v>670</v>
      </c>
      <c r="C14" s="686" t="s">
        <v>533</v>
      </c>
      <c r="D14" s="686" t="s">
        <v>533</v>
      </c>
      <c r="E14" s="687">
        <f>E13*C12/1000</f>
        <v>100248.32328662512</v>
      </c>
      <c r="G14">
        <f>D8/D9*100</f>
        <v>400.30570252792472</v>
      </c>
    </row>
    <row r="15" spans="1:12" ht="21" customHeight="1" x14ac:dyDescent="0.2">
      <c r="A15" s="666">
        <v>11</v>
      </c>
      <c r="B15" s="668" t="s">
        <v>534</v>
      </c>
      <c r="C15" s="684" t="s">
        <v>533</v>
      </c>
      <c r="D15" s="684" t="s">
        <v>533</v>
      </c>
      <c r="E15" s="685">
        <f>(D9-E9)*E8</f>
        <v>5310.6477438244428</v>
      </c>
      <c r="I15">
        <v>142.80000000000001</v>
      </c>
      <c r="J15">
        <v>142.80000000000001</v>
      </c>
    </row>
    <row r="16" spans="1:12" ht="22.5" customHeight="1" thickBot="1" x14ac:dyDescent="0.25">
      <c r="A16" s="682">
        <v>12</v>
      </c>
      <c r="B16" s="683" t="s">
        <v>671</v>
      </c>
      <c r="C16" s="686" t="s">
        <v>533</v>
      </c>
      <c r="D16" s="686" t="s">
        <v>533</v>
      </c>
      <c r="E16" s="687">
        <f>E15*E12/1000</f>
        <v>79787.862087425121</v>
      </c>
      <c r="I16">
        <v>80</v>
      </c>
      <c r="J16">
        <v>84</v>
      </c>
    </row>
    <row r="17" spans="1:10" x14ac:dyDescent="0.2">
      <c r="A17" s="666">
        <v>13</v>
      </c>
      <c r="B17" s="668" t="s">
        <v>535</v>
      </c>
      <c r="C17" s="689"/>
      <c r="D17" s="690"/>
      <c r="E17" s="691">
        <v>0</v>
      </c>
      <c r="I17">
        <f>I15/I16</f>
        <v>1.7850000000000001</v>
      </c>
      <c r="J17">
        <f>J15/J16</f>
        <v>1.7000000000000002</v>
      </c>
    </row>
    <row r="18" spans="1:10" ht="25.5" x14ac:dyDescent="0.2">
      <c r="A18" s="677">
        <v>14</v>
      </c>
      <c r="B18" s="678" t="s">
        <v>536</v>
      </c>
      <c r="C18" s="681"/>
      <c r="D18" s="219">
        <f>C18</f>
        <v>0</v>
      </c>
      <c r="E18" s="692">
        <f>C18</f>
        <v>0</v>
      </c>
    </row>
    <row r="19" spans="1:10" ht="13.5" thickBot="1" x14ac:dyDescent="0.25">
      <c r="A19" s="682">
        <v>15</v>
      </c>
      <c r="B19" s="683" t="s">
        <v>762</v>
      </c>
      <c r="C19" s="693" t="s">
        <v>533</v>
      </c>
      <c r="D19" s="694" t="str">
        <f>C19</f>
        <v>Х</v>
      </c>
      <c r="E19" s="688">
        <f>(C17-E17)*C18*12*1.37</f>
        <v>0</v>
      </c>
    </row>
    <row r="20" spans="1:10" ht="13.5" thickBot="1" x14ac:dyDescent="0.25">
      <c r="A20" s="695">
        <v>16</v>
      </c>
      <c r="B20" s="696" t="s">
        <v>537</v>
      </c>
      <c r="C20" s="697" t="s">
        <v>533</v>
      </c>
      <c r="D20" s="698" t="s">
        <v>533</v>
      </c>
      <c r="E20" s="699"/>
    </row>
    <row r="21" spans="1:10" x14ac:dyDescent="0.2">
      <c r="A21" s="674">
        <v>17</v>
      </c>
      <c r="B21" s="675" t="s">
        <v>538</v>
      </c>
      <c r="C21" s="700"/>
      <c r="D21" s="701">
        <f>C21</f>
        <v>0</v>
      </c>
      <c r="E21" s="702"/>
    </row>
    <row r="22" spans="1:10" x14ac:dyDescent="0.2">
      <c r="A22" s="677">
        <v>18</v>
      </c>
      <c r="B22" s="678" t="s">
        <v>539</v>
      </c>
      <c r="C22" s="681"/>
      <c r="D22" s="681">
        <v>0</v>
      </c>
      <c r="E22" s="703">
        <v>94659.4</v>
      </c>
      <c r="F22" s="1135" t="s">
        <v>774</v>
      </c>
      <c r="G22" s="1133"/>
      <c r="H22" s="1133"/>
      <c r="I22" s="1133"/>
      <c r="J22" s="1134"/>
    </row>
    <row r="23" spans="1:10" ht="12.75" customHeight="1" x14ac:dyDescent="0.2">
      <c r="A23" s="674">
        <v>19</v>
      </c>
      <c r="B23" s="675" t="s">
        <v>672</v>
      </c>
      <c r="C23" s="701" t="s">
        <v>533</v>
      </c>
      <c r="D23" s="701" t="s">
        <v>533</v>
      </c>
      <c r="E23" s="779">
        <f>E14+E19+E20-C22+E22</f>
        <v>194907.72328662511</v>
      </c>
    </row>
    <row r="24" spans="1:10" ht="16.5" customHeight="1" x14ac:dyDescent="0.2">
      <c r="A24" s="677">
        <v>20</v>
      </c>
      <c r="B24" s="678" t="s">
        <v>673</v>
      </c>
      <c r="C24" s="219" t="s">
        <v>533</v>
      </c>
      <c r="D24" s="219" t="s">
        <v>533</v>
      </c>
      <c r="E24" s="692">
        <f>E16+E19+E20-D22+E22</f>
        <v>174447.2620874251</v>
      </c>
    </row>
    <row r="25" spans="1:10" ht="15.75" customHeight="1" thickBot="1" x14ac:dyDescent="0.25">
      <c r="A25" s="704">
        <v>21</v>
      </c>
      <c r="B25" s="705" t="s">
        <v>540</v>
      </c>
      <c r="C25" s="706" t="s">
        <v>533</v>
      </c>
      <c r="D25" s="706" t="s">
        <v>533</v>
      </c>
      <c r="E25" s="806">
        <v>473297</v>
      </c>
      <c r="F25" s="1136" t="s">
        <v>674</v>
      </c>
      <c r="G25" s="1137"/>
    </row>
    <row r="26" spans="1:10" x14ac:dyDescent="0.2">
      <c r="A26" s="666">
        <v>22</v>
      </c>
      <c r="B26" s="668" t="s">
        <v>541</v>
      </c>
      <c r="C26" s="684" t="s">
        <v>533</v>
      </c>
      <c r="D26" s="684" t="s">
        <v>533</v>
      </c>
      <c r="E26" s="707">
        <f>IF(E23=0,0,IF(E23&lt;E25,1+(E25-E23)/(E23-E20),E25/E23))</f>
        <v>2.4283132141664003</v>
      </c>
    </row>
    <row r="27" spans="1:10" ht="13.5" thickBot="1" x14ac:dyDescent="0.25">
      <c r="A27" s="682">
        <v>23</v>
      </c>
      <c r="B27" s="683" t="s">
        <v>542</v>
      </c>
      <c r="C27" s="708" t="s">
        <v>533</v>
      </c>
      <c r="D27" s="708" t="s">
        <v>533</v>
      </c>
      <c r="E27" s="709">
        <f>IF(E24=0,0,IF(E24&lt;E25,1+(E25-E24)/(E24-E20),E25/E24))</f>
        <v>2.7131236932959424</v>
      </c>
    </row>
    <row r="28" spans="1:10" ht="15" x14ac:dyDescent="0.25">
      <c r="A28" s="665"/>
      <c r="B28" s="711" t="s">
        <v>763</v>
      </c>
      <c r="C28" s="665"/>
      <c r="D28" s="665"/>
      <c r="E28" s="665"/>
      <c r="H28">
        <v>4774.16</v>
      </c>
      <c r="I28">
        <f>E25/5</f>
        <v>94659.4</v>
      </c>
    </row>
    <row r="29" spans="1:10" x14ac:dyDescent="0.2">
      <c r="A29" s="665"/>
      <c r="B29" s="665"/>
      <c r="C29" s="665"/>
      <c r="D29" s="710"/>
      <c r="E29" s="665"/>
      <c r="H29">
        <v>4072.16</v>
      </c>
    </row>
    <row r="30" spans="1:10" x14ac:dyDescent="0.2">
      <c r="A30" s="665"/>
      <c r="B30" s="665"/>
      <c r="C30" s="665"/>
      <c r="D30" s="665"/>
      <c r="E30" s="665"/>
    </row>
    <row r="31" spans="1:10" ht="15" x14ac:dyDescent="0.25">
      <c r="A31" s="665"/>
      <c r="B31" s="711"/>
      <c r="C31" s="665"/>
      <c r="D31" s="665"/>
      <c r="E31" s="665"/>
    </row>
    <row r="32" spans="1:10" x14ac:dyDescent="0.2">
      <c r="H32">
        <v>5498.26</v>
      </c>
    </row>
    <row r="33" spans="8:8" x14ac:dyDescent="0.2">
      <c r="H33">
        <v>5499.53</v>
      </c>
    </row>
    <row r="34" spans="8:8" x14ac:dyDescent="0.2">
      <c r="H34">
        <v>6227.26</v>
      </c>
    </row>
    <row r="35" spans="8:8" x14ac:dyDescent="0.2">
      <c r="H35">
        <f>SUM(H28:H34)</f>
        <v>26071.370000000003</v>
      </c>
    </row>
    <row r="36" spans="8:8" x14ac:dyDescent="0.2">
      <c r="H36">
        <f>H35/5</f>
        <v>5214.2740000000003</v>
      </c>
    </row>
    <row r="50" spans="2:2" x14ac:dyDescent="0.2">
      <c r="B50"/>
    </row>
  </sheetData>
  <mergeCells count="8">
    <mergeCell ref="F22:J22"/>
    <mergeCell ref="F25:G25"/>
    <mergeCell ref="A1:D1"/>
    <mergeCell ref="B2:D2"/>
    <mergeCell ref="F8:K8"/>
    <mergeCell ref="F9:H9"/>
    <mergeCell ref="F11:G11"/>
    <mergeCell ref="F12:G12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7" workbookViewId="0">
      <selection activeCell="C6" sqref="C6:E7"/>
    </sheetView>
  </sheetViews>
  <sheetFormatPr defaultRowHeight="12.75" x14ac:dyDescent="0.2"/>
  <cols>
    <col min="1" max="1" width="5.7109375" style="488" customWidth="1"/>
    <col min="2" max="2" width="87.140625" style="488" customWidth="1"/>
    <col min="3" max="3" width="11.7109375" style="488" customWidth="1"/>
    <col min="4" max="4" width="14.5703125" style="488" customWidth="1"/>
    <col min="5" max="5" width="14.28515625" style="488" customWidth="1"/>
    <col min="8" max="8" width="11.140625" customWidth="1"/>
    <col min="9" max="9" width="10.28515625" customWidth="1"/>
  </cols>
  <sheetData>
    <row r="1" spans="1:12" ht="15" customHeight="1" x14ac:dyDescent="0.2">
      <c r="A1" s="1138" t="s">
        <v>818</v>
      </c>
      <c r="B1" s="1138"/>
      <c r="C1" s="1138"/>
      <c r="D1" s="1138"/>
      <c r="E1" s="665"/>
    </row>
    <row r="2" spans="1:12" ht="13.5" thickBot="1" x14ac:dyDescent="0.25">
      <c r="A2" s="665"/>
      <c r="B2" s="1139" t="s">
        <v>817</v>
      </c>
      <c r="C2" s="1139"/>
      <c r="D2" s="1139"/>
      <c r="E2" s="665" t="s">
        <v>664</v>
      </c>
    </row>
    <row r="3" spans="1:12" ht="63.75" x14ac:dyDescent="0.2">
      <c r="A3" s="666" t="s">
        <v>522</v>
      </c>
      <c r="B3" s="667" t="s">
        <v>31</v>
      </c>
      <c r="C3" s="712" t="s">
        <v>523</v>
      </c>
      <c r="D3" s="712" t="s">
        <v>761</v>
      </c>
      <c r="E3" s="713" t="s">
        <v>665</v>
      </c>
      <c r="G3" s="729" t="s">
        <v>771</v>
      </c>
      <c r="H3" s="729" t="s">
        <v>772</v>
      </c>
      <c r="I3" s="729" t="s">
        <v>773</v>
      </c>
      <c r="J3" s="622"/>
      <c r="K3" s="622"/>
      <c r="L3" s="622"/>
    </row>
    <row r="4" spans="1:12" ht="13.5" thickBot="1" x14ac:dyDescent="0.25">
      <c r="A4" s="669">
        <v>1</v>
      </c>
      <c r="B4" s="670">
        <v>2</v>
      </c>
      <c r="C4" s="670">
        <v>3</v>
      </c>
      <c r="D4" s="670">
        <v>4</v>
      </c>
      <c r="E4" s="671">
        <v>5</v>
      </c>
      <c r="G4" s="622"/>
      <c r="H4" s="730"/>
      <c r="I4" s="622"/>
      <c r="J4" s="622"/>
      <c r="K4" s="622"/>
      <c r="L4" s="622"/>
    </row>
    <row r="5" spans="1:12" x14ac:dyDescent="0.2">
      <c r="A5" s="666">
        <v>1</v>
      </c>
      <c r="B5" s="668" t="s">
        <v>524</v>
      </c>
      <c r="C5" s="672">
        <v>179</v>
      </c>
      <c r="D5" s="672">
        <v>179</v>
      </c>
      <c r="E5" s="673">
        <f>D5</f>
        <v>179</v>
      </c>
      <c r="F5" s="622" t="s">
        <v>790</v>
      </c>
      <c r="H5" s="622"/>
      <c r="I5" s="622"/>
      <c r="J5" s="622"/>
      <c r="K5" s="622"/>
      <c r="L5" s="622"/>
    </row>
    <row r="6" spans="1:12" x14ac:dyDescent="0.2">
      <c r="A6" s="674">
        <v>2</v>
      </c>
      <c r="B6" s="675" t="s">
        <v>525</v>
      </c>
      <c r="C6" s="700">
        <v>125.92400000000001</v>
      </c>
      <c r="D6" s="701">
        <f>IF(C7=0,0,D7*C6/C7)</f>
        <v>133.45580769230773</v>
      </c>
      <c r="E6" s="779">
        <f>E7/C7*C6</f>
        <v>127.3367496953046</v>
      </c>
      <c r="F6" t="s">
        <v>782</v>
      </c>
      <c r="G6" s="622"/>
      <c r="H6" s="622"/>
      <c r="I6" s="622"/>
      <c r="J6" s="622"/>
      <c r="K6" s="622"/>
      <c r="L6" s="622"/>
    </row>
    <row r="7" spans="1:12" ht="24" customHeight="1" x14ac:dyDescent="0.2">
      <c r="A7" s="677">
        <v>3</v>
      </c>
      <c r="B7" s="678" t="s">
        <v>526</v>
      </c>
      <c r="C7" s="700">
        <f>C6*1.17</f>
        <v>147.33107999999999</v>
      </c>
      <c r="D7" s="219">
        <f>D8*D9/1000</f>
        <v>156.14329500000002</v>
      </c>
      <c r="E7" s="219">
        <f>E8*E9/1000</f>
        <v>148.98399714350637</v>
      </c>
      <c r="F7" t="s">
        <v>781</v>
      </c>
      <c r="G7" s="622"/>
      <c r="H7" s="622"/>
      <c r="I7" s="622"/>
    </row>
    <row r="8" spans="1:12" ht="14.25" customHeight="1" x14ac:dyDescent="0.2">
      <c r="A8" s="677">
        <v>4</v>
      </c>
      <c r="B8" s="678" t="s">
        <v>527</v>
      </c>
      <c r="C8" s="700">
        <v>885.40599999999995</v>
      </c>
      <c r="D8" s="700">
        <v>917.95</v>
      </c>
      <c r="E8" s="219">
        <f>D8</f>
        <v>917.95</v>
      </c>
      <c r="F8" s="1140" t="s">
        <v>666</v>
      </c>
      <c r="G8" s="1140"/>
      <c r="H8" s="1140"/>
      <c r="I8" s="1140"/>
      <c r="J8" s="1140"/>
      <c r="K8" s="1141"/>
    </row>
    <row r="9" spans="1:12" ht="15" customHeight="1" x14ac:dyDescent="0.2">
      <c r="A9" s="677">
        <v>5</v>
      </c>
      <c r="B9" s="679" t="s">
        <v>528</v>
      </c>
      <c r="C9" s="680">
        <v>171.5</v>
      </c>
      <c r="D9" s="700">
        <v>170.1</v>
      </c>
      <c r="E9" s="219">
        <f>1000/7/0.978/E10*100</f>
        <v>162.30077579770833</v>
      </c>
      <c r="F9" s="1133" t="s">
        <v>667</v>
      </c>
      <c r="G9" s="1133"/>
      <c r="H9" s="1134"/>
    </row>
    <row r="10" spans="1:12" ht="14.25" customHeight="1" x14ac:dyDescent="0.2">
      <c r="A10" s="677">
        <v>6</v>
      </c>
      <c r="B10" s="678" t="s">
        <v>529</v>
      </c>
      <c r="C10" s="680">
        <v>85.13</v>
      </c>
      <c r="D10" s="680">
        <f>IF(D9=0,0,1000/7/D9/0.978)*100</f>
        <v>85.873426347993814</v>
      </c>
      <c r="E10" s="681">
        <v>90</v>
      </c>
    </row>
    <row r="11" spans="1:12" ht="16.5" customHeight="1" x14ac:dyDescent="0.2">
      <c r="A11" s="677">
        <v>7</v>
      </c>
      <c r="B11" s="678" t="s">
        <v>530</v>
      </c>
      <c r="C11" s="681">
        <v>13658.3</v>
      </c>
      <c r="D11" s="219">
        <f>C11</f>
        <v>13658.3</v>
      </c>
      <c r="E11" s="219">
        <f>D11</f>
        <v>13658.3</v>
      </c>
      <c r="F11" s="1142" t="s">
        <v>668</v>
      </c>
      <c r="G11" s="1143"/>
      <c r="H11" s="489"/>
      <c r="I11" s="489"/>
    </row>
    <row r="12" spans="1:12" ht="13.5" thickBot="1" x14ac:dyDescent="0.25">
      <c r="A12" s="682">
        <v>8</v>
      </c>
      <c r="B12" s="683" t="s">
        <v>531</v>
      </c>
      <c r="C12" s="805">
        <f>C11*1.1</f>
        <v>15024.130000000001</v>
      </c>
      <c r="D12" s="686">
        <f>C12</f>
        <v>15024.130000000001</v>
      </c>
      <c r="E12" s="686">
        <f>D12</f>
        <v>15024.130000000001</v>
      </c>
      <c r="F12" s="1133" t="s">
        <v>669</v>
      </c>
      <c r="G12" s="1134"/>
    </row>
    <row r="13" spans="1:12" ht="22.5" customHeight="1" x14ac:dyDescent="0.2">
      <c r="A13" s="666">
        <v>9</v>
      </c>
      <c r="B13" s="668" t="s">
        <v>532</v>
      </c>
      <c r="C13" s="684" t="s">
        <v>533</v>
      </c>
      <c r="D13" s="684" t="s">
        <v>533</v>
      </c>
      <c r="E13" s="685">
        <f>(C9-E9)*E8</f>
        <v>8444.427856493643</v>
      </c>
    </row>
    <row r="14" spans="1:12" ht="24.75" customHeight="1" thickBot="1" x14ac:dyDescent="0.25">
      <c r="A14" s="682">
        <v>10</v>
      </c>
      <c r="B14" s="683" t="s">
        <v>670</v>
      </c>
      <c r="C14" s="686" t="s">
        <v>533</v>
      </c>
      <c r="D14" s="686" t="s">
        <v>533</v>
      </c>
      <c r="E14" s="687">
        <f>E13*C12/1000</f>
        <v>126870.18189158184</v>
      </c>
      <c r="G14">
        <f>D8/D9*100</f>
        <v>539.65314520870083</v>
      </c>
    </row>
    <row r="15" spans="1:12" ht="21" customHeight="1" x14ac:dyDescent="0.2">
      <c r="A15" s="666">
        <v>11</v>
      </c>
      <c r="B15" s="668" t="s">
        <v>534</v>
      </c>
      <c r="C15" s="684" t="s">
        <v>533</v>
      </c>
      <c r="D15" s="684" t="s">
        <v>533</v>
      </c>
      <c r="E15" s="685">
        <f>(D9-E9)*E8</f>
        <v>7159.2978564936375</v>
      </c>
      <c r="I15">
        <v>142.80000000000001</v>
      </c>
      <c r="J15">
        <v>142.80000000000001</v>
      </c>
    </row>
    <row r="16" spans="1:12" ht="22.5" customHeight="1" thickBot="1" x14ac:dyDescent="0.25">
      <c r="A16" s="682">
        <v>12</v>
      </c>
      <c r="B16" s="683" t="s">
        <v>671</v>
      </c>
      <c r="C16" s="686" t="s">
        <v>533</v>
      </c>
      <c r="D16" s="686" t="s">
        <v>533</v>
      </c>
      <c r="E16" s="687">
        <f>E15*E12/1000</f>
        <v>107562.22170468175</v>
      </c>
      <c r="I16">
        <v>80</v>
      </c>
      <c r="J16">
        <v>84</v>
      </c>
    </row>
    <row r="17" spans="1:10" x14ac:dyDescent="0.2">
      <c r="A17" s="666">
        <v>13</v>
      </c>
      <c r="B17" s="668" t="s">
        <v>535</v>
      </c>
      <c r="C17" s="689"/>
      <c r="D17" s="690"/>
      <c r="E17" s="691">
        <v>0</v>
      </c>
      <c r="I17">
        <f>I15/I16</f>
        <v>1.7850000000000001</v>
      </c>
      <c r="J17">
        <f>J15/J16</f>
        <v>1.7000000000000002</v>
      </c>
    </row>
    <row r="18" spans="1:10" ht="25.5" x14ac:dyDescent="0.2">
      <c r="A18" s="677">
        <v>14</v>
      </c>
      <c r="B18" s="678" t="s">
        <v>536</v>
      </c>
      <c r="C18" s="681"/>
      <c r="D18" s="219">
        <f>C18</f>
        <v>0</v>
      </c>
      <c r="E18" s="692">
        <f>C18</f>
        <v>0</v>
      </c>
    </row>
    <row r="19" spans="1:10" ht="13.5" thickBot="1" x14ac:dyDescent="0.25">
      <c r="A19" s="682">
        <v>15</v>
      </c>
      <c r="B19" s="683" t="s">
        <v>762</v>
      </c>
      <c r="C19" s="693" t="s">
        <v>533</v>
      </c>
      <c r="D19" s="694" t="str">
        <f>C19</f>
        <v>Х</v>
      </c>
      <c r="E19" s="687">
        <f>(C17-E17)*C18*12*1.37</f>
        <v>0</v>
      </c>
    </row>
    <row r="20" spans="1:10" ht="13.5" thickBot="1" x14ac:dyDescent="0.25">
      <c r="A20" s="695">
        <v>16</v>
      </c>
      <c r="B20" s="696" t="s">
        <v>537</v>
      </c>
      <c r="C20" s="697" t="s">
        <v>533</v>
      </c>
      <c r="D20" s="698" t="s">
        <v>533</v>
      </c>
      <c r="E20" s="699"/>
    </row>
    <row r="21" spans="1:10" x14ac:dyDescent="0.2">
      <c r="A21" s="674">
        <v>17</v>
      </c>
      <c r="B21" s="675" t="s">
        <v>538</v>
      </c>
      <c r="C21" s="700"/>
      <c r="D21" s="701">
        <f>C21</f>
        <v>0</v>
      </c>
      <c r="E21" s="702"/>
    </row>
    <row r="22" spans="1:10" x14ac:dyDescent="0.2">
      <c r="A22" s="677">
        <v>18</v>
      </c>
      <c r="B22" s="678" t="s">
        <v>539</v>
      </c>
      <c r="C22" s="681"/>
      <c r="D22" s="681">
        <v>0</v>
      </c>
      <c r="E22" s="703">
        <v>79431.33</v>
      </c>
      <c r="F22" s="1135" t="s">
        <v>774</v>
      </c>
      <c r="G22" s="1133"/>
      <c r="H22" s="1133"/>
      <c r="I22" s="1133"/>
      <c r="J22" s="1134"/>
    </row>
    <row r="23" spans="1:10" ht="12.75" customHeight="1" x14ac:dyDescent="0.2">
      <c r="A23" s="674">
        <v>19</v>
      </c>
      <c r="B23" s="675" t="s">
        <v>672</v>
      </c>
      <c r="C23" s="701" t="s">
        <v>533</v>
      </c>
      <c r="D23" s="701" t="s">
        <v>533</v>
      </c>
      <c r="E23" s="779">
        <f>E14+E19+E20-C22+E22</f>
        <v>206301.51189158185</v>
      </c>
    </row>
    <row r="24" spans="1:10" ht="16.5" customHeight="1" x14ac:dyDescent="0.2">
      <c r="A24" s="677">
        <v>20</v>
      </c>
      <c r="B24" s="678" t="s">
        <v>673</v>
      </c>
      <c r="C24" s="219" t="s">
        <v>533</v>
      </c>
      <c r="D24" s="219" t="s">
        <v>533</v>
      </c>
      <c r="E24" s="692">
        <f>E16+E19+E20-D22+E22</f>
        <v>186993.55170468177</v>
      </c>
    </row>
    <row r="25" spans="1:10" ht="15.75" customHeight="1" thickBot="1" x14ac:dyDescent="0.25">
      <c r="A25" s="704">
        <v>21</v>
      </c>
      <c r="B25" s="705" t="s">
        <v>540</v>
      </c>
      <c r="C25" s="706" t="s">
        <v>533</v>
      </c>
      <c r="D25" s="706" t="s">
        <v>533</v>
      </c>
      <c r="E25" s="806">
        <v>476588</v>
      </c>
      <c r="F25" s="1136" t="s">
        <v>674</v>
      </c>
      <c r="G25" s="1137"/>
    </row>
    <row r="26" spans="1:10" x14ac:dyDescent="0.2">
      <c r="A26" s="666">
        <v>22</v>
      </c>
      <c r="B26" s="668" t="s">
        <v>541</v>
      </c>
      <c r="C26" s="684" t="s">
        <v>533</v>
      </c>
      <c r="D26" s="684" t="s">
        <v>533</v>
      </c>
      <c r="E26" s="707">
        <f>IF(E23=0,0,IF(E23&lt;E25,1+(E25-E23)/(E23-E20),E25/E23))</f>
        <v>2.3101527256400454</v>
      </c>
    </row>
    <row r="27" spans="1:10" ht="13.5" thickBot="1" x14ac:dyDescent="0.25">
      <c r="A27" s="682">
        <v>23</v>
      </c>
      <c r="B27" s="683" t="s">
        <v>542</v>
      </c>
      <c r="C27" s="708" t="s">
        <v>533</v>
      </c>
      <c r="D27" s="708" t="s">
        <v>533</v>
      </c>
      <c r="E27" s="709">
        <f>IF(E24=0,0,IF(E24&lt;E25,1+(E25-E24)/(E24-E20),E25/E24))</f>
        <v>2.5486868164987513</v>
      </c>
    </row>
    <row r="28" spans="1:10" ht="15" x14ac:dyDescent="0.25">
      <c r="A28" s="665"/>
      <c r="B28" s="711" t="s">
        <v>763</v>
      </c>
      <c r="C28" s="665"/>
      <c r="D28" s="665"/>
      <c r="E28" s="665"/>
      <c r="H28">
        <v>4774.16</v>
      </c>
      <c r="I28">
        <f>E25/6</f>
        <v>79431.333333333328</v>
      </c>
    </row>
    <row r="29" spans="1:10" x14ac:dyDescent="0.2">
      <c r="A29" s="665"/>
      <c r="B29" s="665"/>
      <c r="C29" s="665"/>
      <c r="D29" s="710"/>
      <c r="E29" s="665"/>
      <c r="H29">
        <v>4072.16</v>
      </c>
    </row>
    <row r="30" spans="1:10" x14ac:dyDescent="0.2">
      <c r="A30" s="665"/>
      <c r="B30" s="665"/>
      <c r="C30" s="665"/>
      <c r="D30" s="665"/>
      <c r="E30" s="665"/>
    </row>
    <row r="31" spans="1:10" ht="15" x14ac:dyDescent="0.25">
      <c r="A31" s="665"/>
      <c r="B31" s="711"/>
      <c r="C31" s="665"/>
      <c r="D31" s="665"/>
      <c r="E31" s="665"/>
    </row>
    <row r="32" spans="1:10" x14ac:dyDescent="0.2">
      <c r="H32">
        <v>5498.26</v>
      </c>
    </row>
    <row r="33" spans="8:11" x14ac:dyDescent="0.2">
      <c r="H33">
        <v>5499.53</v>
      </c>
      <c r="J33">
        <f>E25/5</f>
        <v>95317.6</v>
      </c>
      <c r="K33">
        <f>E25/6</f>
        <v>79431.333333333328</v>
      </c>
    </row>
    <row r="34" spans="8:11" x14ac:dyDescent="0.2">
      <c r="H34">
        <v>6227.26</v>
      </c>
    </row>
    <row r="35" spans="8:11" x14ac:dyDescent="0.2">
      <c r="H35">
        <f>SUM(H28:H34)</f>
        <v>26071.370000000003</v>
      </c>
    </row>
    <row r="36" spans="8:11" x14ac:dyDescent="0.2">
      <c r="H36">
        <f>H35/5</f>
        <v>5214.2740000000003</v>
      </c>
    </row>
    <row r="50" spans="2:2" x14ac:dyDescent="0.2">
      <c r="B50"/>
    </row>
  </sheetData>
  <mergeCells count="8">
    <mergeCell ref="F22:J22"/>
    <mergeCell ref="F25:G25"/>
    <mergeCell ref="A1:D1"/>
    <mergeCell ref="B2:D2"/>
    <mergeCell ref="F8:K8"/>
    <mergeCell ref="F9:H9"/>
    <mergeCell ref="F11:G11"/>
    <mergeCell ref="F12:G12"/>
  </mergeCells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F28" sqref="F28"/>
    </sheetView>
  </sheetViews>
  <sheetFormatPr defaultRowHeight="12.75" x14ac:dyDescent="0.2"/>
  <cols>
    <col min="1" max="1" width="4.28515625" customWidth="1"/>
    <col min="2" max="2" width="39.5703125" customWidth="1"/>
    <col min="3" max="3" width="7.5703125" customWidth="1"/>
    <col min="4" max="4" width="6.42578125" customWidth="1"/>
    <col min="5" max="5" width="12.85546875" customWidth="1"/>
    <col min="6" max="6" width="14.7109375" customWidth="1"/>
    <col min="7" max="7" width="11.85546875" customWidth="1"/>
    <col min="8" max="8" width="10.140625" customWidth="1"/>
    <col min="9" max="9" width="11.42578125" customWidth="1"/>
    <col min="11" max="11" width="12.140625" customWidth="1"/>
    <col min="12" max="12" width="11.7109375" bestFit="1" customWidth="1"/>
    <col min="13" max="13" width="14.42578125" customWidth="1"/>
    <col min="242" max="242" width="6.5703125" customWidth="1"/>
    <col min="243" max="243" width="41.140625" customWidth="1"/>
    <col min="245" max="245" width="9.5703125" customWidth="1"/>
    <col min="246" max="246" width="16.42578125" customWidth="1"/>
    <col min="247" max="247" width="15.5703125" customWidth="1"/>
    <col min="248" max="248" width="10.85546875" customWidth="1"/>
    <col min="249" max="249" width="5.85546875" customWidth="1"/>
    <col min="250" max="250" width="39" customWidth="1"/>
    <col min="251" max="251" width="9.5703125" customWidth="1"/>
    <col min="252" max="252" width="10.42578125" customWidth="1"/>
    <col min="253" max="253" width="11.7109375" customWidth="1"/>
    <col min="254" max="254" width="0" hidden="1" customWidth="1"/>
    <col min="255" max="255" width="9.140625" customWidth="1"/>
    <col min="256" max="256" width="5.85546875" customWidth="1"/>
    <col min="257" max="257" width="32.85546875" customWidth="1"/>
    <col min="258" max="258" width="10.5703125" customWidth="1"/>
    <col min="261" max="261" width="11.7109375" customWidth="1"/>
    <col min="262" max="262" width="11" customWidth="1"/>
    <col min="498" max="498" width="6.5703125" customWidth="1"/>
    <col min="499" max="499" width="41.140625" customWidth="1"/>
    <col min="501" max="501" width="9.5703125" customWidth="1"/>
    <col min="502" max="502" width="16.42578125" customWidth="1"/>
    <col min="503" max="503" width="15.5703125" customWidth="1"/>
    <col min="504" max="504" width="10.85546875" customWidth="1"/>
    <col min="505" max="505" width="5.85546875" customWidth="1"/>
    <col min="506" max="506" width="39" customWidth="1"/>
    <col min="507" max="507" width="9.5703125" customWidth="1"/>
    <col min="508" max="508" width="10.42578125" customWidth="1"/>
    <col min="509" max="509" width="11.7109375" customWidth="1"/>
    <col min="510" max="510" width="0" hidden="1" customWidth="1"/>
    <col min="511" max="511" width="9.140625" customWidth="1"/>
    <col min="512" max="512" width="5.85546875" customWidth="1"/>
    <col min="513" max="513" width="32.85546875" customWidth="1"/>
    <col min="514" max="514" width="10.5703125" customWidth="1"/>
    <col min="517" max="517" width="11.7109375" customWidth="1"/>
    <col min="518" max="518" width="11" customWidth="1"/>
    <col min="754" max="754" width="6.5703125" customWidth="1"/>
    <col min="755" max="755" width="41.140625" customWidth="1"/>
    <col min="757" max="757" width="9.5703125" customWidth="1"/>
    <col min="758" max="758" width="16.42578125" customWidth="1"/>
    <col min="759" max="759" width="15.5703125" customWidth="1"/>
    <col min="760" max="760" width="10.85546875" customWidth="1"/>
    <col min="761" max="761" width="5.85546875" customWidth="1"/>
    <col min="762" max="762" width="39" customWidth="1"/>
    <col min="763" max="763" width="9.5703125" customWidth="1"/>
    <col min="764" max="764" width="10.42578125" customWidth="1"/>
    <col min="765" max="765" width="11.7109375" customWidth="1"/>
    <col min="766" max="766" width="0" hidden="1" customWidth="1"/>
    <col min="767" max="767" width="9.140625" customWidth="1"/>
    <col min="768" max="768" width="5.85546875" customWidth="1"/>
    <col min="769" max="769" width="32.85546875" customWidth="1"/>
    <col min="770" max="770" width="10.5703125" customWidth="1"/>
    <col min="773" max="773" width="11.7109375" customWidth="1"/>
    <col min="774" max="774" width="11" customWidth="1"/>
    <col min="1010" max="1010" width="6.5703125" customWidth="1"/>
    <col min="1011" max="1011" width="41.140625" customWidth="1"/>
    <col min="1013" max="1013" width="9.5703125" customWidth="1"/>
    <col min="1014" max="1014" width="16.42578125" customWidth="1"/>
    <col min="1015" max="1015" width="15.5703125" customWidth="1"/>
    <col min="1016" max="1016" width="10.85546875" customWidth="1"/>
    <col min="1017" max="1017" width="5.85546875" customWidth="1"/>
    <col min="1018" max="1018" width="39" customWidth="1"/>
    <col min="1019" max="1019" width="9.5703125" customWidth="1"/>
    <col min="1020" max="1020" width="10.42578125" customWidth="1"/>
    <col min="1021" max="1021" width="11.7109375" customWidth="1"/>
    <col min="1022" max="1022" width="0" hidden="1" customWidth="1"/>
    <col min="1023" max="1023" width="9.140625" customWidth="1"/>
    <col min="1024" max="1024" width="5.85546875" customWidth="1"/>
    <col min="1025" max="1025" width="32.85546875" customWidth="1"/>
    <col min="1026" max="1026" width="10.5703125" customWidth="1"/>
    <col min="1029" max="1029" width="11.7109375" customWidth="1"/>
    <col min="1030" max="1030" width="11" customWidth="1"/>
    <col min="1266" max="1266" width="6.5703125" customWidth="1"/>
    <col min="1267" max="1267" width="41.140625" customWidth="1"/>
    <col min="1269" max="1269" width="9.5703125" customWidth="1"/>
    <col min="1270" max="1270" width="16.42578125" customWidth="1"/>
    <col min="1271" max="1271" width="15.5703125" customWidth="1"/>
    <col min="1272" max="1272" width="10.85546875" customWidth="1"/>
    <col min="1273" max="1273" width="5.85546875" customWidth="1"/>
    <col min="1274" max="1274" width="39" customWidth="1"/>
    <col min="1275" max="1275" width="9.5703125" customWidth="1"/>
    <col min="1276" max="1276" width="10.42578125" customWidth="1"/>
    <col min="1277" max="1277" width="11.7109375" customWidth="1"/>
    <col min="1278" max="1278" width="0" hidden="1" customWidth="1"/>
    <col min="1279" max="1279" width="9.140625" customWidth="1"/>
    <col min="1280" max="1280" width="5.85546875" customWidth="1"/>
    <col min="1281" max="1281" width="32.85546875" customWidth="1"/>
    <col min="1282" max="1282" width="10.5703125" customWidth="1"/>
    <col min="1285" max="1285" width="11.7109375" customWidth="1"/>
    <col min="1286" max="1286" width="11" customWidth="1"/>
    <col min="1522" max="1522" width="6.5703125" customWidth="1"/>
    <col min="1523" max="1523" width="41.140625" customWidth="1"/>
    <col min="1525" max="1525" width="9.5703125" customWidth="1"/>
    <col min="1526" max="1526" width="16.42578125" customWidth="1"/>
    <col min="1527" max="1527" width="15.5703125" customWidth="1"/>
    <col min="1528" max="1528" width="10.85546875" customWidth="1"/>
    <col min="1529" max="1529" width="5.85546875" customWidth="1"/>
    <col min="1530" max="1530" width="39" customWidth="1"/>
    <col min="1531" max="1531" width="9.5703125" customWidth="1"/>
    <col min="1532" max="1532" width="10.42578125" customWidth="1"/>
    <col min="1533" max="1533" width="11.7109375" customWidth="1"/>
    <col min="1534" max="1534" width="0" hidden="1" customWidth="1"/>
    <col min="1535" max="1535" width="9.140625" customWidth="1"/>
    <col min="1536" max="1536" width="5.85546875" customWidth="1"/>
    <col min="1537" max="1537" width="32.85546875" customWidth="1"/>
    <col min="1538" max="1538" width="10.5703125" customWidth="1"/>
    <col min="1541" max="1541" width="11.7109375" customWidth="1"/>
    <col min="1542" max="1542" width="11" customWidth="1"/>
    <col min="1778" max="1778" width="6.5703125" customWidth="1"/>
    <col min="1779" max="1779" width="41.140625" customWidth="1"/>
    <col min="1781" max="1781" width="9.5703125" customWidth="1"/>
    <col min="1782" max="1782" width="16.42578125" customWidth="1"/>
    <col min="1783" max="1783" width="15.5703125" customWidth="1"/>
    <col min="1784" max="1784" width="10.85546875" customWidth="1"/>
    <col min="1785" max="1785" width="5.85546875" customWidth="1"/>
    <col min="1786" max="1786" width="39" customWidth="1"/>
    <col min="1787" max="1787" width="9.5703125" customWidth="1"/>
    <col min="1788" max="1788" width="10.42578125" customWidth="1"/>
    <col min="1789" max="1789" width="11.7109375" customWidth="1"/>
    <col min="1790" max="1790" width="0" hidden="1" customWidth="1"/>
    <col min="1791" max="1791" width="9.140625" customWidth="1"/>
    <col min="1792" max="1792" width="5.85546875" customWidth="1"/>
    <col min="1793" max="1793" width="32.85546875" customWidth="1"/>
    <col min="1794" max="1794" width="10.5703125" customWidth="1"/>
    <col min="1797" max="1797" width="11.7109375" customWidth="1"/>
    <col min="1798" max="1798" width="11" customWidth="1"/>
    <col min="2034" max="2034" width="6.5703125" customWidth="1"/>
    <col min="2035" max="2035" width="41.140625" customWidth="1"/>
    <col min="2037" max="2037" width="9.5703125" customWidth="1"/>
    <col min="2038" max="2038" width="16.42578125" customWidth="1"/>
    <col min="2039" max="2039" width="15.5703125" customWidth="1"/>
    <col min="2040" max="2040" width="10.85546875" customWidth="1"/>
    <col min="2041" max="2041" width="5.85546875" customWidth="1"/>
    <col min="2042" max="2042" width="39" customWidth="1"/>
    <col min="2043" max="2043" width="9.5703125" customWidth="1"/>
    <col min="2044" max="2044" width="10.42578125" customWidth="1"/>
    <col min="2045" max="2045" width="11.7109375" customWidth="1"/>
    <col min="2046" max="2046" width="0" hidden="1" customWidth="1"/>
    <col min="2047" max="2047" width="9.140625" customWidth="1"/>
    <col min="2048" max="2048" width="5.85546875" customWidth="1"/>
    <col min="2049" max="2049" width="32.85546875" customWidth="1"/>
    <col min="2050" max="2050" width="10.5703125" customWidth="1"/>
    <col min="2053" max="2053" width="11.7109375" customWidth="1"/>
    <col min="2054" max="2054" width="11" customWidth="1"/>
    <col min="2290" max="2290" width="6.5703125" customWidth="1"/>
    <col min="2291" max="2291" width="41.140625" customWidth="1"/>
    <col min="2293" max="2293" width="9.5703125" customWidth="1"/>
    <col min="2294" max="2294" width="16.42578125" customWidth="1"/>
    <col min="2295" max="2295" width="15.5703125" customWidth="1"/>
    <col min="2296" max="2296" width="10.85546875" customWidth="1"/>
    <col min="2297" max="2297" width="5.85546875" customWidth="1"/>
    <col min="2298" max="2298" width="39" customWidth="1"/>
    <col min="2299" max="2299" width="9.5703125" customWidth="1"/>
    <col min="2300" max="2300" width="10.42578125" customWidth="1"/>
    <col min="2301" max="2301" width="11.7109375" customWidth="1"/>
    <col min="2302" max="2302" width="0" hidden="1" customWidth="1"/>
    <col min="2303" max="2303" width="9.140625" customWidth="1"/>
    <col min="2304" max="2304" width="5.85546875" customWidth="1"/>
    <col min="2305" max="2305" width="32.85546875" customWidth="1"/>
    <col min="2306" max="2306" width="10.5703125" customWidth="1"/>
    <col min="2309" max="2309" width="11.7109375" customWidth="1"/>
    <col min="2310" max="2310" width="11" customWidth="1"/>
    <col min="2546" max="2546" width="6.5703125" customWidth="1"/>
    <col min="2547" max="2547" width="41.140625" customWidth="1"/>
    <col min="2549" max="2549" width="9.5703125" customWidth="1"/>
    <col min="2550" max="2550" width="16.42578125" customWidth="1"/>
    <col min="2551" max="2551" width="15.5703125" customWidth="1"/>
    <col min="2552" max="2552" width="10.85546875" customWidth="1"/>
    <col min="2553" max="2553" width="5.85546875" customWidth="1"/>
    <col min="2554" max="2554" width="39" customWidth="1"/>
    <col min="2555" max="2555" width="9.5703125" customWidth="1"/>
    <col min="2556" max="2556" width="10.42578125" customWidth="1"/>
    <col min="2557" max="2557" width="11.7109375" customWidth="1"/>
    <col min="2558" max="2558" width="0" hidden="1" customWidth="1"/>
    <col min="2559" max="2559" width="9.140625" customWidth="1"/>
    <col min="2560" max="2560" width="5.85546875" customWidth="1"/>
    <col min="2561" max="2561" width="32.85546875" customWidth="1"/>
    <col min="2562" max="2562" width="10.5703125" customWidth="1"/>
    <col min="2565" max="2565" width="11.7109375" customWidth="1"/>
    <col min="2566" max="2566" width="11" customWidth="1"/>
    <col min="2802" max="2802" width="6.5703125" customWidth="1"/>
    <col min="2803" max="2803" width="41.140625" customWidth="1"/>
    <col min="2805" max="2805" width="9.5703125" customWidth="1"/>
    <col min="2806" max="2806" width="16.42578125" customWidth="1"/>
    <col min="2807" max="2807" width="15.5703125" customWidth="1"/>
    <col min="2808" max="2808" width="10.85546875" customWidth="1"/>
    <col min="2809" max="2809" width="5.85546875" customWidth="1"/>
    <col min="2810" max="2810" width="39" customWidth="1"/>
    <col min="2811" max="2811" width="9.5703125" customWidth="1"/>
    <col min="2812" max="2812" width="10.42578125" customWidth="1"/>
    <col min="2813" max="2813" width="11.7109375" customWidth="1"/>
    <col min="2814" max="2814" width="0" hidden="1" customWidth="1"/>
    <col min="2815" max="2815" width="9.140625" customWidth="1"/>
    <col min="2816" max="2816" width="5.85546875" customWidth="1"/>
    <col min="2817" max="2817" width="32.85546875" customWidth="1"/>
    <col min="2818" max="2818" width="10.5703125" customWidth="1"/>
    <col min="2821" max="2821" width="11.7109375" customWidth="1"/>
    <col min="2822" max="2822" width="11" customWidth="1"/>
    <col min="3058" max="3058" width="6.5703125" customWidth="1"/>
    <col min="3059" max="3059" width="41.140625" customWidth="1"/>
    <col min="3061" max="3061" width="9.5703125" customWidth="1"/>
    <col min="3062" max="3062" width="16.42578125" customWidth="1"/>
    <col min="3063" max="3063" width="15.5703125" customWidth="1"/>
    <col min="3064" max="3064" width="10.85546875" customWidth="1"/>
    <col min="3065" max="3065" width="5.85546875" customWidth="1"/>
    <col min="3066" max="3066" width="39" customWidth="1"/>
    <col min="3067" max="3067" width="9.5703125" customWidth="1"/>
    <col min="3068" max="3068" width="10.42578125" customWidth="1"/>
    <col min="3069" max="3069" width="11.7109375" customWidth="1"/>
    <col min="3070" max="3070" width="0" hidden="1" customWidth="1"/>
    <col min="3071" max="3071" width="9.140625" customWidth="1"/>
    <col min="3072" max="3072" width="5.85546875" customWidth="1"/>
    <col min="3073" max="3073" width="32.85546875" customWidth="1"/>
    <col min="3074" max="3074" width="10.5703125" customWidth="1"/>
    <col min="3077" max="3077" width="11.7109375" customWidth="1"/>
    <col min="3078" max="3078" width="11" customWidth="1"/>
    <col min="3314" max="3314" width="6.5703125" customWidth="1"/>
    <col min="3315" max="3315" width="41.140625" customWidth="1"/>
    <col min="3317" max="3317" width="9.5703125" customWidth="1"/>
    <col min="3318" max="3318" width="16.42578125" customWidth="1"/>
    <col min="3319" max="3319" width="15.5703125" customWidth="1"/>
    <col min="3320" max="3320" width="10.85546875" customWidth="1"/>
    <col min="3321" max="3321" width="5.85546875" customWidth="1"/>
    <col min="3322" max="3322" width="39" customWidth="1"/>
    <col min="3323" max="3323" width="9.5703125" customWidth="1"/>
    <col min="3324" max="3324" width="10.42578125" customWidth="1"/>
    <col min="3325" max="3325" width="11.7109375" customWidth="1"/>
    <col min="3326" max="3326" width="0" hidden="1" customWidth="1"/>
    <col min="3327" max="3327" width="9.140625" customWidth="1"/>
    <col min="3328" max="3328" width="5.85546875" customWidth="1"/>
    <col min="3329" max="3329" width="32.85546875" customWidth="1"/>
    <col min="3330" max="3330" width="10.5703125" customWidth="1"/>
    <col min="3333" max="3333" width="11.7109375" customWidth="1"/>
    <col min="3334" max="3334" width="11" customWidth="1"/>
    <col min="3570" max="3570" width="6.5703125" customWidth="1"/>
    <col min="3571" max="3571" width="41.140625" customWidth="1"/>
    <col min="3573" max="3573" width="9.5703125" customWidth="1"/>
    <col min="3574" max="3574" width="16.42578125" customWidth="1"/>
    <col min="3575" max="3575" width="15.5703125" customWidth="1"/>
    <col min="3576" max="3576" width="10.85546875" customWidth="1"/>
    <col min="3577" max="3577" width="5.85546875" customWidth="1"/>
    <col min="3578" max="3578" width="39" customWidth="1"/>
    <col min="3579" max="3579" width="9.5703125" customWidth="1"/>
    <col min="3580" max="3580" width="10.42578125" customWidth="1"/>
    <col min="3581" max="3581" width="11.7109375" customWidth="1"/>
    <col min="3582" max="3582" width="0" hidden="1" customWidth="1"/>
    <col min="3583" max="3583" width="9.140625" customWidth="1"/>
    <col min="3584" max="3584" width="5.85546875" customWidth="1"/>
    <col min="3585" max="3585" width="32.85546875" customWidth="1"/>
    <col min="3586" max="3586" width="10.5703125" customWidth="1"/>
    <col min="3589" max="3589" width="11.7109375" customWidth="1"/>
    <col min="3590" max="3590" width="11" customWidth="1"/>
    <col min="3826" max="3826" width="6.5703125" customWidth="1"/>
    <col min="3827" max="3827" width="41.140625" customWidth="1"/>
    <col min="3829" max="3829" width="9.5703125" customWidth="1"/>
    <col min="3830" max="3830" width="16.42578125" customWidth="1"/>
    <col min="3831" max="3831" width="15.5703125" customWidth="1"/>
    <col min="3832" max="3832" width="10.85546875" customWidth="1"/>
    <col min="3833" max="3833" width="5.85546875" customWidth="1"/>
    <col min="3834" max="3834" width="39" customWidth="1"/>
    <col min="3835" max="3835" width="9.5703125" customWidth="1"/>
    <col min="3836" max="3836" width="10.42578125" customWidth="1"/>
    <col min="3837" max="3837" width="11.7109375" customWidth="1"/>
    <col min="3838" max="3838" width="0" hidden="1" customWidth="1"/>
    <col min="3839" max="3839" width="9.140625" customWidth="1"/>
    <col min="3840" max="3840" width="5.85546875" customWidth="1"/>
    <col min="3841" max="3841" width="32.85546875" customWidth="1"/>
    <col min="3842" max="3842" width="10.5703125" customWidth="1"/>
    <col min="3845" max="3845" width="11.7109375" customWidth="1"/>
    <col min="3846" max="3846" width="11" customWidth="1"/>
    <col min="4082" max="4082" width="6.5703125" customWidth="1"/>
    <col min="4083" max="4083" width="41.140625" customWidth="1"/>
    <col min="4085" max="4085" width="9.5703125" customWidth="1"/>
    <col min="4086" max="4086" width="16.42578125" customWidth="1"/>
    <col min="4087" max="4087" width="15.5703125" customWidth="1"/>
    <col min="4088" max="4088" width="10.85546875" customWidth="1"/>
    <col min="4089" max="4089" width="5.85546875" customWidth="1"/>
    <col min="4090" max="4090" width="39" customWidth="1"/>
    <col min="4091" max="4091" width="9.5703125" customWidth="1"/>
    <col min="4092" max="4092" width="10.42578125" customWidth="1"/>
    <col min="4093" max="4093" width="11.7109375" customWidth="1"/>
    <col min="4094" max="4094" width="0" hidden="1" customWidth="1"/>
    <col min="4095" max="4095" width="9.140625" customWidth="1"/>
    <col min="4096" max="4096" width="5.85546875" customWidth="1"/>
    <col min="4097" max="4097" width="32.85546875" customWidth="1"/>
    <col min="4098" max="4098" width="10.5703125" customWidth="1"/>
    <col min="4101" max="4101" width="11.7109375" customWidth="1"/>
    <col min="4102" max="4102" width="11" customWidth="1"/>
    <col min="4338" max="4338" width="6.5703125" customWidth="1"/>
    <col min="4339" max="4339" width="41.140625" customWidth="1"/>
    <col min="4341" max="4341" width="9.5703125" customWidth="1"/>
    <col min="4342" max="4342" width="16.42578125" customWidth="1"/>
    <col min="4343" max="4343" width="15.5703125" customWidth="1"/>
    <col min="4344" max="4344" width="10.85546875" customWidth="1"/>
    <col min="4345" max="4345" width="5.85546875" customWidth="1"/>
    <col min="4346" max="4346" width="39" customWidth="1"/>
    <col min="4347" max="4347" width="9.5703125" customWidth="1"/>
    <col min="4348" max="4348" width="10.42578125" customWidth="1"/>
    <col min="4349" max="4349" width="11.7109375" customWidth="1"/>
    <col min="4350" max="4350" width="0" hidden="1" customWidth="1"/>
    <col min="4351" max="4351" width="9.140625" customWidth="1"/>
    <col min="4352" max="4352" width="5.85546875" customWidth="1"/>
    <col min="4353" max="4353" width="32.85546875" customWidth="1"/>
    <col min="4354" max="4354" width="10.5703125" customWidth="1"/>
    <col min="4357" max="4357" width="11.7109375" customWidth="1"/>
    <col min="4358" max="4358" width="11" customWidth="1"/>
    <col min="4594" max="4594" width="6.5703125" customWidth="1"/>
    <col min="4595" max="4595" width="41.140625" customWidth="1"/>
    <col min="4597" max="4597" width="9.5703125" customWidth="1"/>
    <col min="4598" max="4598" width="16.42578125" customWidth="1"/>
    <col min="4599" max="4599" width="15.5703125" customWidth="1"/>
    <col min="4600" max="4600" width="10.85546875" customWidth="1"/>
    <col min="4601" max="4601" width="5.85546875" customWidth="1"/>
    <col min="4602" max="4602" width="39" customWidth="1"/>
    <col min="4603" max="4603" width="9.5703125" customWidth="1"/>
    <col min="4604" max="4604" width="10.42578125" customWidth="1"/>
    <col min="4605" max="4605" width="11.7109375" customWidth="1"/>
    <col min="4606" max="4606" width="0" hidden="1" customWidth="1"/>
    <col min="4607" max="4607" width="9.140625" customWidth="1"/>
    <col min="4608" max="4608" width="5.85546875" customWidth="1"/>
    <col min="4609" max="4609" width="32.85546875" customWidth="1"/>
    <col min="4610" max="4610" width="10.5703125" customWidth="1"/>
    <col min="4613" max="4613" width="11.7109375" customWidth="1"/>
    <col min="4614" max="4614" width="11" customWidth="1"/>
    <col min="4850" max="4850" width="6.5703125" customWidth="1"/>
    <col min="4851" max="4851" width="41.140625" customWidth="1"/>
    <col min="4853" max="4853" width="9.5703125" customWidth="1"/>
    <col min="4854" max="4854" width="16.42578125" customWidth="1"/>
    <col min="4855" max="4855" width="15.5703125" customWidth="1"/>
    <col min="4856" max="4856" width="10.85546875" customWidth="1"/>
    <col min="4857" max="4857" width="5.85546875" customWidth="1"/>
    <col min="4858" max="4858" width="39" customWidth="1"/>
    <col min="4859" max="4859" width="9.5703125" customWidth="1"/>
    <col min="4860" max="4860" width="10.42578125" customWidth="1"/>
    <col min="4861" max="4861" width="11.7109375" customWidth="1"/>
    <col min="4862" max="4862" width="0" hidden="1" customWidth="1"/>
    <col min="4863" max="4863" width="9.140625" customWidth="1"/>
    <col min="4864" max="4864" width="5.85546875" customWidth="1"/>
    <col min="4865" max="4865" width="32.85546875" customWidth="1"/>
    <col min="4866" max="4866" width="10.5703125" customWidth="1"/>
    <col min="4869" max="4869" width="11.7109375" customWidth="1"/>
    <col min="4870" max="4870" width="11" customWidth="1"/>
    <col min="5106" max="5106" width="6.5703125" customWidth="1"/>
    <col min="5107" max="5107" width="41.140625" customWidth="1"/>
    <col min="5109" max="5109" width="9.5703125" customWidth="1"/>
    <col min="5110" max="5110" width="16.42578125" customWidth="1"/>
    <col min="5111" max="5111" width="15.5703125" customWidth="1"/>
    <col min="5112" max="5112" width="10.85546875" customWidth="1"/>
    <col min="5113" max="5113" width="5.85546875" customWidth="1"/>
    <col min="5114" max="5114" width="39" customWidth="1"/>
    <col min="5115" max="5115" width="9.5703125" customWidth="1"/>
    <col min="5116" max="5116" width="10.42578125" customWidth="1"/>
    <col min="5117" max="5117" width="11.7109375" customWidth="1"/>
    <col min="5118" max="5118" width="0" hidden="1" customWidth="1"/>
    <col min="5119" max="5119" width="9.140625" customWidth="1"/>
    <col min="5120" max="5120" width="5.85546875" customWidth="1"/>
    <col min="5121" max="5121" width="32.85546875" customWidth="1"/>
    <col min="5122" max="5122" width="10.5703125" customWidth="1"/>
    <col min="5125" max="5125" width="11.7109375" customWidth="1"/>
    <col min="5126" max="5126" width="11" customWidth="1"/>
    <col min="5362" max="5362" width="6.5703125" customWidth="1"/>
    <col min="5363" max="5363" width="41.140625" customWidth="1"/>
    <col min="5365" max="5365" width="9.5703125" customWidth="1"/>
    <col min="5366" max="5366" width="16.42578125" customWidth="1"/>
    <col min="5367" max="5367" width="15.5703125" customWidth="1"/>
    <col min="5368" max="5368" width="10.85546875" customWidth="1"/>
    <col min="5369" max="5369" width="5.85546875" customWidth="1"/>
    <col min="5370" max="5370" width="39" customWidth="1"/>
    <col min="5371" max="5371" width="9.5703125" customWidth="1"/>
    <col min="5372" max="5372" width="10.42578125" customWidth="1"/>
    <col min="5373" max="5373" width="11.7109375" customWidth="1"/>
    <col min="5374" max="5374" width="0" hidden="1" customWidth="1"/>
    <col min="5375" max="5375" width="9.140625" customWidth="1"/>
    <col min="5376" max="5376" width="5.85546875" customWidth="1"/>
    <col min="5377" max="5377" width="32.85546875" customWidth="1"/>
    <col min="5378" max="5378" width="10.5703125" customWidth="1"/>
    <col min="5381" max="5381" width="11.7109375" customWidth="1"/>
    <col min="5382" max="5382" width="11" customWidth="1"/>
    <col min="5618" max="5618" width="6.5703125" customWidth="1"/>
    <col min="5619" max="5619" width="41.140625" customWidth="1"/>
    <col min="5621" max="5621" width="9.5703125" customWidth="1"/>
    <col min="5622" max="5622" width="16.42578125" customWidth="1"/>
    <col min="5623" max="5623" width="15.5703125" customWidth="1"/>
    <col min="5624" max="5624" width="10.85546875" customWidth="1"/>
    <col min="5625" max="5625" width="5.85546875" customWidth="1"/>
    <col min="5626" max="5626" width="39" customWidth="1"/>
    <col min="5627" max="5627" width="9.5703125" customWidth="1"/>
    <col min="5628" max="5628" width="10.42578125" customWidth="1"/>
    <col min="5629" max="5629" width="11.7109375" customWidth="1"/>
    <col min="5630" max="5630" width="0" hidden="1" customWidth="1"/>
    <col min="5631" max="5631" width="9.140625" customWidth="1"/>
    <col min="5632" max="5632" width="5.85546875" customWidth="1"/>
    <col min="5633" max="5633" width="32.85546875" customWidth="1"/>
    <col min="5634" max="5634" width="10.5703125" customWidth="1"/>
    <col min="5637" max="5637" width="11.7109375" customWidth="1"/>
    <col min="5638" max="5638" width="11" customWidth="1"/>
    <col min="5874" max="5874" width="6.5703125" customWidth="1"/>
    <col min="5875" max="5875" width="41.140625" customWidth="1"/>
    <col min="5877" max="5877" width="9.5703125" customWidth="1"/>
    <col min="5878" max="5878" width="16.42578125" customWidth="1"/>
    <col min="5879" max="5879" width="15.5703125" customWidth="1"/>
    <col min="5880" max="5880" width="10.85546875" customWidth="1"/>
    <col min="5881" max="5881" width="5.85546875" customWidth="1"/>
    <col min="5882" max="5882" width="39" customWidth="1"/>
    <col min="5883" max="5883" width="9.5703125" customWidth="1"/>
    <col min="5884" max="5884" width="10.42578125" customWidth="1"/>
    <col min="5885" max="5885" width="11.7109375" customWidth="1"/>
    <col min="5886" max="5886" width="0" hidden="1" customWidth="1"/>
    <col min="5887" max="5887" width="9.140625" customWidth="1"/>
    <col min="5888" max="5888" width="5.85546875" customWidth="1"/>
    <col min="5889" max="5889" width="32.85546875" customWidth="1"/>
    <col min="5890" max="5890" width="10.5703125" customWidth="1"/>
    <col min="5893" max="5893" width="11.7109375" customWidth="1"/>
    <col min="5894" max="5894" width="11" customWidth="1"/>
    <col min="6130" max="6130" width="6.5703125" customWidth="1"/>
    <col min="6131" max="6131" width="41.140625" customWidth="1"/>
    <col min="6133" max="6133" width="9.5703125" customWidth="1"/>
    <col min="6134" max="6134" width="16.42578125" customWidth="1"/>
    <col min="6135" max="6135" width="15.5703125" customWidth="1"/>
    <col min="6136" max="6136" width="10.85546875" customWidth="1"/>
    <col min="6137" max="6137" width="5.85546875" customWidth="1"/>
    <col min="6138" max="6138" width="39" customWidth="1"/>
    <col min="6139" max="6139" width="9.5703125" customWidth="1"/>
    <col min="6140" max="6140" width="10.42578125" customWidth="1"/>
    <col min="6141" max="6141" width="11.7109375" customWidth="1"/>
    <col min="6142" max="6142" width="0" hidden="1" customWidth="1"/>
    <col min="6143" max="6143" width="9.140625" customWidth="1"/>
    <col min="6144" max="6144" width="5.85546875" customWidth="1"/>
    <col min="6145" max="6145" width="32.85546875" customWidth="1"/>
    <col min="6146" max="6146" width="10.5703125" customWidth="1"/>
    <col min="6149" max="6149" width="11.7109375" customWidth="1"/>
    <col min="6150" max="6150" width="11" customWidth="1"/>
    <col min="6386" max="6386" width="6.5703125" customWidth="1"/>
    <col min="6387" max="6387" width="41.140625" customWidth="1"/>
    <col min="6389" max="6389" width="9.5703125" customWidth="1"/>
    <col min="6390" max="6390" width="16.42578125" customWidth="1"/>
    <col min="6391" max="6391" width="15.5703125" customWidth="1"/>
    <col min="6392" max="6392" width="10.85546875" customWidth="1"/>
    <col min="6393" max="6393" width="5.85546875" customWidth="1"/>
    <col min="6394" max="6394" width="39" customWidth="1"/>
    <col min="6395" max="6395" width="9.5703125" customWidth="1"/>
    <col min="6396" max="6396" width="10.42578125" customWidth="1"/>
    <col min="6397" max="6397" width="11.7109375" customWidth="1"/>
    <col min="6398" max="6398" width="0" hidden="1" customWidth="1"/>
    <col min="6399" max="6399" width="9.140625" customWidth="1"/>
    <col min="6400" max="6400" width="5.85546875" customWidth="1"/>
    <col min="6401" max="6401" width="32.85546875" customWidth="1"/>
    <col min="6402" max="6402" width="10.5703125" customWidth="1"/>
    <col min="6405" max="6405" width="11.7109375" customWidth="1"/>
    <col min="6406" max="6406" width="11" customWidth="1"/>
    <col min="6642" max="6642" width="6.5703125" customWidth="1"/>
    <col min="6643" max="6643" width="41.140625" customWidth="1"/>
    <col min="6645" max="6645" width="9.5703125" customWidth="1"/>
    <col min="6646" max="6646" width="16.42578125" customWidth="1"/>
    <col min="6647" max="6647" width="15.5703125" customWidth="1"/>
    <col min="6648" max="6648" width="10.85546875" customWidth="1"/>
    <col min="6649" max="6649" width="5.85546875" customWidth="1"/>
    <col min="6650" max="6650" width="39" customWidth="1"/>
    <col min="6651" max="6651" width="9.5703125" customWidth="1"/>
    <col min="6652" max="6652" width="10.42578125" customWidth="1"/>
    <col min="6653" max="6653" width="11.7109375" customWidth="1"/>
    <col min="6654" max="6654" width="0" hidden="1" customWidth="1"/>
    <col min="6655" max="6655" width="9.140625" customWidth="1"/>
    <col min="6656" max="6656" width="5.85546875" customWidth="1"/>
    <col min="6657" max="6657" width="32.85546875" customWidth="1"/>
    <col min="6658" max="6658" width="10.5703125" customWidth="1"/>
    <col min="6661" max="6661" width="11.7109375" customWidth="1"/>
    <col min="6662" max="6662" width="11" customWidth="1"/>
    <col min="6898" max="6898" width="6.5703125" customWidth="1"/>
    <col min="6899" max="6899" width="41.140625" customWidth="1"/>
    <col min="6901" max="6901" width="9.5703125" customWidth="1"/>
    <col min="6902" max="6902" width="16.42578125" customWidth="1"/>
    <col min="6903" max="6903" width="15.5703125" customWidth="1"/>
    <col min="6904" max="6904" width="10.85546875" customWidth="1"/>
    <col min="6905" max="6905" width="5.85546875" customWidth="1"/>
    <col min="6906" max="6906" width="39" customWidth="1"/>
    <col min="6907" max="6907" width="9.5703125" customWidth="1"/>
    <col min="6908" max="6908" width="10.42578125" customWidth="1"/>
    <col min="6909" max="6909" width="11.7109375" customWidth="1"/>
    <col min="6910" max="6910" width="0" hidden="1" customWidth="1"/>
    <col min="6911" max="6911" width="9.140625" customWidth="1"/>
    <col min="6912" max="6912" width="5.85546875" customWidth="1"/>
    <col min="6913" max="6913" width="32.85546875" customWidth="1"/>
    <col min="6914" max="6914" width="10.5703125" customWidth="1"/>
    <col min="6917" max="6917" width="11.7109375" customWidth="1"/>
    <col min="6918" max="6918" width="11" customWidth="1"/>
    <col min="7154" max="7154" width="6.5703125" customWidth="1"/>
    <col min="7155" max="7155" width="41.140625" customWidth="1"/>
    <col min="7157" max="7157" width="9.5703125" customWidth="1"/>
    <col min="7158" max="7158" width="16.42578125" customWidth="1"/>
    <col min="7159" max="7159" width="15.5703125" customWidth="1"/>
    <col min="7160" max="7160" width="10.85546875" customWidth="1"/>
    <col min="7161" max="7161" width="5.85546875" customWidth="1"/>
    <col min="7162" max="7162" width="39" customWidth="1"/>
    <col min="7163" max="7163" width="9.5703125" customWidth="1"/>
    <col min="7164" max="7164" width="10.42578125" customWidth="1"/>
    <col min="7165" max="7165" width="11.7109375" customWidth="1"/>
    <col min="7166" max="7166" width="0" hidden="1" customWidth="1"/>
    <col min="7167" max="7167" width="9.140625" customWidth="1"/>
    <col min="7168" max="7168" width="5.85546875" customWidth="1"/>
    <col min="7169" max="7169" width="32.85546875" customWidth="1"/>
    <col min="7170" max="7170" width="10.5703125" customWidth="1"/>
    <col min="7173" max="7173" width="11.7109375" customWidth="1"/>
    <col min="7174" max="7174" width="11" customWidth="1"/>
    <col min="7410" max="7410" width="6.5703125" customWidth="1"/>
    <col min="7411" max="7411" width="41.140625" customWidth="1"/>
    <col min="7413" max="7413" width="9.5703125" customWidth="1"/>
    <col min="7414" max="7414" width="16.42578125" customWidth="1"/>
    <col min="7415" max="7415" width="15.5703125" customWidth="1"/>
    <col min="7416" max="7416" width="10.85546875" customWidth="1"/>
    <col min="7417" max="7417" width="5.85546875" customWidth="1"/>
    <col min="7418" max="7418" width="39" customWidth="1"/>
    <col min="7419" max="7419" width="9.5703125" customWidth="1"/>
    <col min="7420" max="7420" width="10.42578125" customWidth="1"/>
    <col min="7421" max="7421" width="11.7109375" customWidth="1"/>
    <col min="7422" max="7422" width="0" hidden="1" customWidth="1"/>
    <col min="7423" max="7423" width="9.140625" customWidth="1"/>
    <col min="7424" max="7424" width="5.85546875" customWidth="1"/>
    <col min="7425" max="7425" width="32.85546875" customWidth="1"/>
    <col min="7426" max="7426" width="10.5703125" customWidth="1"/>
    <col min="7429" max="7429" width="11.7109375" customWidth="1"/>
    <col min="7430" max="7430" width="11" customWidth="1"/>
    <col min="7666" max="7666" width="6.5703125" customWidth="1"/>
    <col min="7667" max="7667" width="41.140625" customWidth="1"/>
    <col min="7669" max="7669" width="9.5703125" customWidth="1"/>
    <col min="7670" max="7670" width="16.42578125" customWidth="1"/>
    <col min="7671" max="7671" width="15.5703125" customWidth="1"/>
    <col min="7672" max="7672" width="10.85546875" customWidth="1"/>
    <col min="7673" max="7673" width="5.85546875" customWidth="1"/>
    <col min="7674" max="7674" width="39" customWidth="1"/>
    <col min="7675" max="7675" width="9.5703125" customWidth="1"/>
    <col min="7676" max="7676" width="10.42578125" customWidth="1"/>
    <col min="7677" max="7677" width="11.7109375" customWidth="1"/>
    <col min="7678" max="7678" width="0" hidden="1" customWidth="1"/>
    <col min="7679" max="7679" width="9.140625" customWidth="1"/>
    <col min="7680" max="7680" width="5.85546875" customWidth="1"/>
    <col min="7681" max="7681" width="32.85546875" customWidth="1"/>
    <col min="7682" max="7682" width="10.5703125" customWidth="1"/>
    <col min="7685" max="7685" width="11.7109375" customWidth="1"/>
    <col min="7686" max="7686" width="11" customWidth="1"/>
    <col min="7922" max="7922" width="6.5703125" customWidth="1"/>
    <col min="7923" max="7923" width="41.140625" customWidth="1"/>
    <col min="7925" max="7925" width="9.5703125" customWidth="1"/>
    <col min="7926" max="7926" width="16.42578125" customWidth="1"/>
    <col min="7927" max="7927" width="15.5703125" customWidth="1"/>
    <col min="7928" max="7928" width="10.85546875" customWidth="1"/>
    <col min="7929" max="7929" width="5.85546875" customWidth="1"/>
    <col min="7930" max="7930" width="39" customWidth="1"/>
    <col min="7931" max="7931" width="9.5703125" customWidth="1"/>
    <col min="7932" max="7932" width="10.42578125" customWidth="1"/>
    <col min="7933" max="7933" width="11.7109375" customWidth="1"/>
    <col min="7934" max="7934" width="0" hidden="1" customWidth="1"/>
    <col min="7935" max="7935" width="9.140625" customWidth="1"/>
    <col min="7936" max="7936" width="5.85546875" customWidth="1"/>
    <col min="7937" max="7937" width="32.85546875" customWidth="1"/>
    <col min="7938" max="7938" width="10.5703125" customWidth="1"/>
    <col min="7941" max="7941" width="11.7109375" customWidth="1"/>
    <col min="7942" max="7942" width="11" customWidth="1"/>
    <col min="8178" max="8178" width="6.5703125" customWidth="1"/>
    <col min="8179" max="8179" width="41.140625" customWidth="1"/>
    <col min="8181" max="8181" width="9.5703125" customWidth="1"/>
    <col min="8182" max="8182" width="16.42578125" customWidth="1"/>
    <col min="8183" max="8183" width="15.5703125" customWidth="1"/>
    <col min="8184" max="8184" width="10.85546875" customWidth="1"/>
    <col min="8185" max="8185" width="5.85546875" customWidth="1"/>
    <col min="8186" max="8186" width="39" customWidth="1"/>
    <col min="8187" max="8187" width="9.5703125" customWidth="1"/>
    <col min="8188" max="8188" width="10.42578125" customWidth="1"/>
    <col min="8189" max="8189" width="11.7109375" customWidth="1"/>
    <col min="8190" max="8190" width="0" hidden="1" customWidth="1"/>
    <col min="8191" max="8191" width="9.140625" customWidth="1"/>
    <col min="8192" max="8192" width="5.85546875" customWidth="1"/>
    <col min="8193" max="8193" width="32.85546875" customWidth="1"/>
    <col min="8194" max="8194" width="10.5703125" customWidth="1"/>
    <col min="8197" max="8197" width="11.7109375" customWidth="1"/>
    <col min="8198" max="8198" width="11" customWidth="1"/>
    <col min="8434" max="8434" width="6.5703125" customWidth="1"/>
    <col min="8435" max="8435" width="41.140625" customWidth="1"/>
    <col min="8437" max="8437" width="9.5703125" customWidth="1"/>
    <col min="8438" max="8438" width="16.42578125" customWidth="1"/>
    <col min="8439" max="8439" width="15.5703125" customWidth="1"/>
    <col min="8440" max="8440" width="10.85546875" customWidth="1"/>
    <col min="8441" max="8441" width="5.85546875" customWidth="1"/>
    <col min="8442" max="8442" width="39" customWidth="1"/>
    <col min="8443" max="8443" width="9.5703125" customWidth="1"/>
    <col min="8444" max="8444" width="10.42578125" customWidth="1"/>
    <col min="8445" max="8445" width="11.7109375" customWidth="1"/>
    <col min="8446" max="8446" width="0" hidden="1" customWidth="1"/>
    <col min="8447" max="8447" width="9.140625" customWidth="1"/>
    <col min="8448" max="8448" width="5.85546875" customWidth="1"/>
    <col min="8449" max="8449" width="32.85546875" customWidth="1"/>
    <col min="8450" max="8450" width="10.5703125" customWidth="1"/>
    <col min="8453" max="8453" width="11.7109375" customWidth="1"/>
    <col min="8454" max="8454" width="11" customWidth="1"/>
    <col min="8690" max="8690" width="6.5703125" customWidth="1"/>
    <col min="8691" max="8691" width="41.140625" customWidth="1"/>
    <col min="8693" max="8693" width="9.5703125" customWidth="1"/>
    <col min="8694" max="8694" width="16.42578125" customWidth="1"/>
    <col min="8695" max="8695" width="15.5703125" customWidth="1"/>
    <col min="8696" max="8696" width="10.85546875" customWidth="1"/>
    <col min="8697" max="8697" width="5.85546875" customWidth="1"/>
    <col min="8698" max="8698" width="39" customWidth="1"/>
    <col min="8699" max="8699" width="9.5703125" customWidth="1"/>
    <col min="8700" max="8700" width="10.42578125" customWidth="1"/>
    <col min="8701" max="8701" width="11.7109375" customWidth="1"/>
    <col min="8702" max="8702" width="0" hidden="1" customWidth="1"/>
    <col min="8703" max="8703" width="9.140625" customWidth="1"/>
    <col min="8704" max="8704" width="5.85546875" customWidth="1"/>
    <col min="8705" max="8705" width="32.85546875" customWidth="1"/>
    <col min="8706" max="8706" width="10.5703125" customWidth="1"/>
    <col min="8709" max="8709" width="11.7109375" customWidth="1"/>
    <col min="8710" max="8710" width="11" customWidth="1"/>
    <col min="8946" max="8946" width="6.5703125" customWidth="1"/>
    <col min="8947" max="8947" width="41.140625" customWidth="1"/>
    <col min="8949" max="8949" width="9.5703125" customWidth="1"/>
    <col min="8950" max="8950" width="16.42578125" customWidth="1"/>
    <col min="8951" max="8951" width="15.5703125" customWidth="1"/>
    <col min="8952" max="8952" width="10.85546875" customWidth="1"/>
    <col min="8953" max="8953" width="5.85546875" customWidth="1"/>
    <col min="8954" max="8954" width="39" customWidth="1"/>
    <col min="8955" max="8955" width="9.5703125" customWidth="1"/>
    <col min="8956" max="8956" width="10.42578125" customWidth="1"/>
    <col min="8957" max="8957" width="11.7109375" customWidth="1"/>
    <col min="8958" max="8958" width="0" hidden="1" customWidth="1"/>
    <col min="8959" max="8959" width="9.140625" customWidth="1"/>
    <col min="8960" max="8960" width="5.85546875" customWidth="1"/>
    <col min="8961" max="8961" width="32.85546875" customWidth="1"/>
    <col min="8962" max="8962" width="10.5703125" customWidth="1"/>
    <col min="8965" max="8965" width="11.7109375" customWidth="1"/>
    <col min="8966" max="8966" width="11" customWidth="1"/>
    <col min="9202" max="9202" width="6.5703125" customWidth="1"/>
    <col min="9203" max="9203" width="41.140625" customWidth="1"/>
    <col min="9205" max="9205" width="9.5703125" customWidth="1"/>
    <col min="9206" max="9206" width="16.42578125" customWidth="1"/>
    <col min="9207" max="9207" width="15.5703125" customWidth="1"/>
    <col min="9208" max="9208" width="10.85546875" customWidth="1"/>
    <col min="9209" max="9209" width="5.85546875" customWidth="1"/>
    <col min="9210" max="9210" width="39" customWidth="1"/>
    <col min="9211" max="9211" width="9.5703125" customWidth="1"/>
    <col min="9212" max="9212" width="10.42578125" customWidth="1"/>
    <col min="9213" max="9213" width="11.7109375" customWidth="1"/>
    <col min="9214" max="9214" width="0" hidden="1" customWidth="1"/>
    <col min="9215" max="9215" width="9.140625" customWidth="1"/>
    <col min="9216" max="9216" width="5.85546875" customWidth="1"/>
    <col min="9217" max="9217" width="32.85546875" customWidth="1"/>
    <col min="9218" max="9218" width="10.5703125" customWidth="1"/>
    <col min="9221" max="9221" width="11.7109375" customWidth="1"/>
    <col min="9222" max="9222" width="11" customWidth="1"/>
    <col min="9458" max="9458" width="6.5703125" customWidth="1"/>
    <col min="9459" max="9459" width="41.140625" customWidth="1"/>
    <col min="9461" max="9461" width="9.5703125" customWidth="1"/>
    <col min="9462" max="9462" width="16.42578125" customWidth="1"/>
    <col min="9463" max="9463" width="15.5703125" customWidth="1"/>
    <col min="9464" max="9464" width="10.85546875" customWidth="1"/>
    <col min="9465" max="9465" width="5.85546875" customWidth="1"/>
    <col min="9466" max="9466" width="39" customWidth="1"/>
    <col min="9467" max="9467" width="9.5703125" customWidth="1"/>
    <col min="9468" max="9468" width="10.42578125" customWidth="1"/>
    <col min="9469" max="9469" width="11.7109375" customWidth="1"/>
    <col min="9470" max="9470" width="0" hidden="1" customWidth="1"/>
    <col min="9471" max="9471" width="9.140625" customWidth="1"/>
    <col min="9472" max="9472" width="5.85546875" customWidth="1"/>
    <col min="9473" max="9473" width="32.85546875" customWidth="1"/>
    <col min="9474" max="9474" width="10.5703125" customWidth="1"/>
    <col min="9477" max="9477" width="11.7109375" customWidth="1"/>
    <col min="9478" max="9478" width="11" customWidth="1"/>
    <col min="9714" max="9714" width="6.5703125" customWidth="1"/>
    <col min="9715" max="9715" width="41.140625" customWidth="1"/>
    <col min="9717" max="9717" width="9.5703125" customWidth="1"/>
    <col min="9718" max="9718" width="16.42578125" customWidth="1"/>
    <col min="9719" max="9719" width="15.5703125" customWidth="1"/>
    <col min="9720" max="9720" width="10.85546875" customWidth="1"/>
    <col min="9721" max="9721" width="5.85546875" customWidth="1"/>
    <col min="9722" max="9722" width="39" customWidth="1"/>
    <col min="9723" max="9723" width="9.5703125" customWidth="1"/>
    <col min="9724" max="9724" width="10.42578125" customWidth="1"/>
    <col min="9725" max="9725" width="11.7109375" customWidth="1"/>
    <col min="9726" max="9726" width="0" hidden="1" customWidth="1"/>
    <col min="9727" max="9727" width="9.140625" customWidth="1"/>
    <col min="9728" max="9728" width="5.85546875" customWidth="1"/>
    <col min="9729" max="9729" width="32.85546875" customWidth="1"/>
    <col min="9730" max="9730" width="10.5703125" customWidth="1"/>
    <col min="9733" max="9733" width="11.7109375" customWidth="1"/>
    <col min="9734" max="9734" width="11" customWidth="1"/>
    <col min="9970" max="9970" width="6.5703125" customWidth="1"/>
    <col min="9971" max="9971" width="41.140625" customWidth="1"/>
    <col min="9973" max="9973" width="9.5703125" customWidth="1"/>
    <col min="9974" max="9974" width="16.42578125" customWidth="1"/>
    <col min="9975" max="9975" width="15.5703125" customWidth="1"/>
    <col min="9976" max="9976" width="10.85546875" customWidth="1"/>
    <col min="9977" max="9977" width="5.85546875" customWidth="1"/>
    <col min="9978" max="9978" width="39" customWidth="1"/>
    <col min="9979" max="9979" width="9.5703125" customWidth="1"/>
    <col min="9980" max="9980" width="10.42578125" customWidth="1"/>
    <col min="9981" max="9981" width="11.7109375" customWidth="1"/>
    <col min="9982" max="9982" width="0" hidden="1" customWidth="1"/>
    <col min="9983" max="9983" width="9.140625" customWidth="1"/>
    <col min="9984" max="9984" width="5.85546875" customWidth="1"/>
    <col min="9985" max="9985" width="32.85546875" customWidth="1"/>
    <col min="9986" max="9986" width="10.5703125" customWidth="1"/>
    <col min="9989" max="9989" width="11.7109375" customWidth="1"/>
    <col min="9990" max="9990" width="11" customWidth="1"/>
    <col min="10226" max="10226" width="6.5703125" customWidth="1"/>
    <col min="10227" max="10227" width="41.140625" customWidth="1"/>
    <col min="10229" max="10229" width="9.5703125" customWidth="1"/>
    <col min="10230" max="10230" width="16.42578125" customWidth="1"/>
    <col min="10231" max="10231" width="15.5703125" customWidth="1"/>
    <col min="10232" max="10232" width="10.85546875" customWidth="1"/>
    <col min="10233" max="10233" width="5.85546875" customWidth="1"/>
    <col min="10234" max="10234" width="39" customWidth="1"/>
    <col min="10235" max="10235" width="9.5703125" customWidth="1"/>
    <col min="10236" max="10236" width="10.42578125" customWidth="1"/>
    <col min="10237" max="10237" width="11.7109375" customWidth="1"/>
    <col min="10238" max="10238" width="0" hidden="1" customWidth="1"/>
    <col min="10239" max="10239" width="9.140625" customWidth="1"/>
    <col min="10240" max="10240" width="5.85546875" customWidth="1"/>
    <col min="10241" max="10241" width="32.85546875" customWidth="1"/>
    <col min="10242" max="10242" width="10.5703125" customWidth="1"/>
    <col min="10245" max="10245" width="11.7109375" customWidth="1"/>
    <col min="10246" max="10246" width="11" customWidth="1"/>
    <col min="10482" max="10482" width="6.5703125" customWidth="1"/>
    <col min="10483" max="10483" width="41.140625" customWidth="1"/>
    <col min="10485" max="10485" width="9.5703125" customWidth="1"/>
    <col min="10486" max="10486" width="16.42578125" customWidth="1"/>
    <col min="10487" max="10487" width="15.5703125" customWidth="1"/>
    <col min="10488" max="10488" width="10.85546875" customWidth="1"/>
    <col min="10489" max="10489" width="5.85546875" customWidth="1"/>
    <col min="10490" max="10490" width="39" customWidth="1"/>
    <col min="10491" max="10491" width="9.5703125" customWidth="1"/>
    <col min="10492" max="10492" width="10.42578125" customWidth="1"/>
    <col min="10493" max="10493" width="11.7109375" customWidth="1"/>
    <col min="10494" max="10494" width="0" hidden="1" customWidth="1"/>
    <col min="10495" max="10495" width="9.140625" customWidth="1"/>
    <col min="10496" max="10496" width="5.85546875" customWidth="1"/>
    <col min="10497" max="10497" width="32.85546875" customWidth="1"/>
    <col min="10498" max="10498" width="10.5703125" customWidth="1"/>
    <col min="10501" max="10501" width="11.7109375" customWidth="1"/>
    <col min="10502" max="10502" width="11" customWidth="1"/>
    <col min="10738" max="10738" width="6.5703125" customWidth="1"/>
    <col min="10739" max="10739" width="41.140625" customWidth="1"/>
    <col min="10741" max="10741" width="9.5703125" customWidth="1"/>
    <col min="10742" max="10742" width="16.42578125" customWidth="1"/>
    <col min="10743" max="10743" width="15.5703125" customWidth="1"/>
    <col min="10744" max="10744" width="10.85546875" customWidth="1"/>
    <col min="10745" max="10745" width="5.85546875" customWidth="1"/>
    <col min="10746" max="10746" width="39" customWidth="1"/>
    <col min="10747" max="10747" width="9.5703125" customWidth="1"/>
    <col min="10748" max="10748" width="10.42578125" customWidth="1"/>
    <col min="10749" max="10749" width="11.7109375" customWidth="1"/>
    <col min="10750" max="10750" width="0" hidden="1" customWidth="1"/>
    <col min="10751" max="10751" width="9.140625" customWidth="1"/>
    <col min="10752" max="10752" width="5.85546875" customWidth="1"/>
    <col min="10753" max="10753" width="32.85546875" customWidth="1"/>
    <col min="10754" max="10754" width="10.5703125" customWidth="1"/>
    <col min="10757" max="10757" width="11.7109375" customWidth="1"/>
    <col min="10758" max="10758" width="11" customWidth="1"/>
    <col min="10994" max="10994" width="6.5703125" customWidth="1"/>
    <col min="10995" max="10995" width="41.140625" customWidth="1"/>
    <col min="10997" max="10997" width="9.5703125" customWidth="1"/>
    <col min="10998" max="10998" width="16.42578125" customWidth="1"/>
    <col min="10999" max="10999" width="15.5703125" customWidth="1"/>
    <col min="11000" max="11000" width="10.85546875" customWidth="1"/>
    <col min="11001" max="11001" width="5.85546875" customWidth="1"/>
    <col min="11002" max="11002" width="39" customWidth="1"/>
    <col min="11003" max="11003" width="9.5703125" customWidth="1"/>
    <col min="11004" max="11004" width="10.42578125" customWidth="1"/>
    <col min="11005" max="11005" width="11.7109375" customWidth="1"/>
    <col min="11006" max="11006" width="0" hidden="1" customWidth="1"/>
    <col min="11007" max="11007" width="9.140625" customWidth="1"/>
    <col min="11008" max="11008" width="5.85546875" customWidth="1"/>
    <col min="11009" max="11009" width="32.85546875" customWidth="1"/>
    <col min="11010" max="11010" width="10.5703125" customWidth="1"/>
    <col min="11013" max="11013" width="11.7109375" customWidth="1"/>
    <col min="11014" max="11014" width="11" customWidth="1"/>
    <col min="11250" max="11250" width="6.5703125" customWidth="1"/>
    <col min="11251" max="11251" width="41.140625" customWidth="1"/>
    <col min="11253" max="11253" width="9.5703125" customWidth="1"/>
    <col min="11254" max="11254" width="16.42578125" customWidth="1"/>
    <col min="11255" max="11255" width="15.5703125" customWidth="1"/>
    <col min="11256" max="11256" width="10.85546875" customWidth="1"/>
    <col min="11257" max="11257" width="5.85546875" customWidth="1"/>
    <col min="11258" max="11258" width="39" customWidth="1"/>
    <col min="11259" max="11259" width="9.5703125" customWidth="1"/>
    <col min="11260" max="11260" width="10.42578125" customWidth="1"/>
    <col min="11261" max="11261" width="11.7109375" customWidth="1"/>
    <col min="11262" max="11262" width="0" hidden="1" customWidth="1"/>
    <col min="11263" max="11263" width="9.140625" customWidth="1"/>
    <col min="11264" max="11264" width="5.85546875" customWidth="1"/>
    <col min="11265" max="11265" width="32.85546875" customWidth="1"/>
    <col min="11266" max="11266" width="10.5703125" customWidth="1"/>
    <col min="11269" max="11269" width="11.7109375" customWidth="1"/>
    <col min="11270" max="11270" width="11" customWidth="1"/>
    <col min="11506" max="11506" width="6.5703125" customWidth="1"/>
    <col min="11507" max="11507" width="41.140625" customWidth="1"/>
    <col min="11509" max="11509" width="9.5703125" customWidth="1"/>
    <col min="11510" max="11510" width="16.42578125" customWidth="1"/>
    <col min="11511" max="11511" width="15.5703125" customWidth="1"/>
    <col min="11512" max="11512" width="10.85546875" customWidth="1"/>
    <col min="11513" max="11513" width="5.85546875" customWidth="1"/>
    <col min="11514" max="11514" width="39" customWidth="1"/>
    <col min="11515" max="11515" width="9.5703125" customWidth="1"/>
    <col min="11516" max="11516" width="10.42578125" customWidth="1"/>
    <col min="11517" max="11517" width="11.7109375" customWidth="1"/>
    <col min="11518" max="11518" width="0" hidden="1" customWidth="1"/>
    <col min="11519" max="11519" width="9.140625" customWidth="1"/>
    <col min="11520" max="11520" width="5.85546875" customWidth="1"/>
    <col min="11521" max="11521" width="32.85546875" customWidth="1"/>
    <col min="11522" max="11522" width="10.5703125" customWidth="1"/>
    <col min="11525" max="11525" width="11.7109375" customWidth="1"/>
    <col min="11526" max="11526" width="11" customWidth="1"/>
    <col min="11762" max="11762" width="6.5703125" customWidth="1"/>
    <col min="11763" max="11763" width="41.140625" customWidth="1"/>
    <col min="11765" max="11765" width="9.5703125" customWidth="1"/>
    <col min="11766" max="11766" width="16.42578125" customWidth="1"/>
    <col min="11767" max="11767" width="15.5703125" customWidth="1"/>
    <col min="11768" max="11768" width="10.85546875" customWidth="1"/>
    <col min="11769" max="11769" width="5.85546875" customWidth="1"/>
    <col min="11770" max="11770" width="39" customWidth="1"/>
    <col min="11771" max="11771" width="9.5703125" customWidth="1"/>
    <col min="11772" max="11772" width="10.42578125" customWidth="1"/>
    <col min="11773" max="11773" width="11.7109375" customWidth="1"/>
    <col min="11774" max="11774" width="0" hidden="1" customWidth="1"/>
    <col min="11775" max="11775" width="9.140625" customWidth="1"/>
    <col min="11776" max="11776" width="5.85546875" customWidth="1"/>
    <col min="11777" max="11777" width="32.85546875" customWidth="1"/>
    <col min="11778" max="11778" width="10.5703125" customWidth="1"/>
    <col min="11781" max="11781" width="11.7109375" customWidth="1"/>
    <col min="11782" max="11782" width="11" customWidth="1"/>
    <col min="12018" max="12018" width="6.5703125" customWidth="1"/>
    <col min="12019" max="12019" width="41.140625" customWidth="1"/>
    <col min="12021" max="12021" width="9.5703125" customWidth="1"/>
    <col min="12022" max="12022" width="16.42578125" customWidth="1"/>
    <col min="12023" max="12023" width="15.5703125" customWidth="1"/>
    <col min="12024" max="12024" width="10.85546875" customWidth="1"/>
    <col min="12025" max="12025" width="5.85546875" customWidth="1"/>
    <col min="12026" max="12026" width="39" customWidth="1"/>
    <col min="12027" max="12027" width="9.5703125" customWidth="1"/>
    <col min="12028" max="12028" width="10.42578125" customWidth="1"/>
    <col min="12029" max="12029" width="11.7109375" customWidth="1"/>
    <col min="12030" max="12030" width="0" hidden="1" customWidth="1"/>
    <col min="12031" max="12031" width="9.140625" customWidth="1"/>
    <col min="12032" max="12032" width="5.85546875" customWidth="1"/>
    <col min="12033" max="12033" width="32.85546875" customWidth="1"/>
    <col min="12034" max="12034" width="10.5703125" customWidth="1"/>
    <col min="12037" max="12037" width="11.7109375" customWidth="1"/>
    <col min="12038" max="12038" width="11" customWidth="1"/>
    <col min="12274" max="12274" width="6.5703125" customWidth="1"/>
    <col min="12275" max="12275" width="41.140625" customWidth="1"/>
    <col min="12277" max="12277" width="9.5703125" customWidth="1"/>
    <col min="12278" max="12278" width="16.42578125" customWidth="1"/>
    <col min="12279" max="12279" width="15.5703125" customWidth="1"/>
    <col min="12280" max="12280" width="10.85546875" customWidth="1"/>
    <col min="12281" max="12281" width="5.85546875" customWidth="1"/>
    <col min="12282" max="12282" width="39" customWidth="1"/>
    <col min="12283" max="12283" width="9.5703125" customWidth="1"/>
    <col min="12284" max="12284" width="10.42578125" customWidth="1"/>
    <col min="12285" max="12285" width="11.7109375" customWidth="1"/>
    <col min="12286" max="12286" width="0" hidden="1" customWidth="1"/>
    <col min="12287" max="12287" width="9.140625" customWidth="1"/>
    <col min="12288" max="12288" width="5.85546875" customWidth="1"/>
    <col min="12289" max="12289" width="32.85546875" customWidth="1"/>
    <col min="12290" max="12290" width="10.5703125" customWidth="1"/>
    <col min="12293" max="12293" width="11.7109375" customWidth="1"/>
    <col min="12294" max="12294" width="11" customWidth="1"/>
    <col min="12530" max="12530" width="6.5703125" customWidth="1"/>
    <col min="12531" max="12531" width="41.140625" customWidth="1"/>
    <col min="12533" max="12533" width="9.5703125" customWidth="1"/>
    <col min="12534" max="12534" width="16.42578125" customWidth="1"/>
    <col min="12535" max="12535" width="15.5703125" customWidth="1"/>
    <col min="12536" max="12536" width="10.85546875" customWidth="1"/>
    <col min="12537" max="12537" width="5.85546875" customWidth="1"/>
    <col min="12538" max="12538" width="39" customWidth="1"/>
    <col min="12539" max="12539" width="9.5703125" customWidth="1"/>
    <col min="12540" max="12540" width="10.42578125" customWidth="1"/>
    <col min="12541" max="12541" width="11.7109375" customWidth="1"/>
    <col min="12542" max="12542" width="0" hidden="1" customWidth="1"/>
    <col min="12543" max="12543" width="9.140625" customWidth="1"/>
    <col min="12544" max="12544" width="5.85546875" customWidth="1"/>
    <col min="12545" max="12545" width="32.85546875" customWidth="1"/>
    <col min="12546" max="12546" width="10.5703125" customWidth="1"/>
    <col min="12549" max="12549" width="11.7109375" customWidth="1"/>
    <col min="12550" max="12550" width="11" customWidth="1"/>
    <col min="12786" max="12786" width="6.5703125" customWidth="1"/>
    <col min="12787" max="12787" width="41.140625" customWidth="1"/>
    <col min="12789" max="12789" width="9.5703125" customWidth="1"/>
    <col min="12790" max="12790" width="16.42578125" customWidth="1"/>
    <col min="12791" max="12791" width="15.5703125" customWidth="1"/>
    <col min="12792" max="12792" width="10.85546875" customWidth="1"/>
    <col min="12793" max="12793" width="5.85546875" customWidth="1"/>
    <col min="12794" max="12794" width="39" customWidth="1"/>
    <col min="12795" max="12795" width="9.5703125" customWidth="1"/>
    <col min="12796" max="12796" width="10.42578125" customWidth="1"/>
    <col min="12797" max="12797" width="11.7109375" customWidth="1"/>
    <col min="12798" max="12798" width="0" hidden="1" customWidth="1"/>
    <col min="12799" max="12799" width="9.140625" customWidth="1"/>
    <col min="12800" max="12800" width="5.85546875" customWidth="1"/>
    <col min="12801" max="12801" width="32.85546875" customWidth="1"/>
    <col min="12802" max="12802" width="10.5703125" customWidth="1"/>
    <col min="12805" max="12805" width="11.7109375" customWidth="1"/>
    <col min="12806" max="12806" width="11" customWidth="1"/>
    <col min="13042" max="13042" width="6.5703125" customWidth="1"/>
    <col min="13043" max="13043" width="41.140625" customWidth="1"/>
    <col min="13045" max="13045" width="9.5703125" customWidth="1"/>
    <col min="13046" max="13046" width="16.42578125" customWidth="1"/>
    <col min="13047" max="13047" width="15.5703125" customWidth="1"/>
    <col min="13048" max="13048" width="10.85546875" customWidth="1"/>
    <col min="13049" max="13049" width="5.85546875" customWidth="1"/>
    <col min="13050" max="13050" width="39" customWidth="1"/>
    <col min="13051" max="13051" width="9.5703125" customWidth="1"/>
    <col min="13052" max="13052" width="10.42578125" customWidth="1"/>
    <col min="13053" max="13053" width="11.7109375" customWidth="1"/>
    <col min="13054" max="13054" width="0" hidden="1" customWidth="1"/>
    <col min="13055" max="13055" width="9.140625" customWidth="1"/>
    <col min="13056" max="13056" width="5.85546875" customWidth="1"/>
    <col min="13057" max="13057" width="32.85546875" customWidth="1"/>
    <col min="13058" max="13058" width="10.5703125" customWidth="1"/>
    <col min="13061" max="13061" width="11.7109375" customWidth="1"/>
    <col min="13062" max="13062" width="11" customWidth="1"/>
    <col min="13298" max="13298" width="6.5703125" customWidth="1"/>
    <col min="13299" max="13299" width="41.140625" customWidth="1"/>
    <col min="13301" max="13301" width="9.5703125" customWidth="1"/>
    <col min="13302" max="13302" width="16.42578125" customWidth="1"/>
    <col min="13303" max="13303" width="15.5703125" customWidth="1"/>
    <col min="13304" max="13304" width="10.85546875" customWidth="1"/>
    <col min="13305" max="13305" width="5.85546875" customWidth="1"/>
    <col min="13306" max="13306" width="39" customWidth="1"/>
    <col min="13307" max="13307" width="9.5703125" customWidth="1"/>
    <col min="13308" max="13308" width="10.42578125" customWidth="1"/>
    <col min="13309" max="13309" width="11.7109375" customWidth="1"/>
    <col min="13310" max="13310" width="0" hidden="1" customWidth="1"/>
    <col min="13311" max="13311" width="9.140625" customWidth="1"/>
    <col min="13312" max="13312" width="5.85546875" customWidth="1"/>
    <col min="13313" max="13313" width="32.85546875" customWidth="1"/>
    <col min="13314" max="13314" width="10.5703125" customWidth="1"/>
    <col min="13317" max="13317" width="11.7109375" customWidth="1"/>
    <col min="13318" max="13318" width="11" customWidth="1"/>
    <col min="13554" max="13554" width="6.5703125" customWidth="1"/>
    <col min="13555" max="13555" width="41.140625" customWidth="1"/>
    <col min="13557" max="13557" width="9.5703125" customWidth="1"/>
    <col min="13558" max="13558" width="16.42578125" customWidth="1"/>
    <col min="13559" max="13559" width="15.5703125" customWidth="1"/>
    <col min="13560" max="13560" width="10.85546875" customWidth="1"/>
    <col min="13561" max="13561" width="5.85546875" customWidth="1"/>
    <col min="13562" max="13562" width="39" customWidth="1"/>
    <col min="13563" max="13563" width="9.5703125" customWidth="1"/>
    <col min="13564" max="13564" width="10.42578125" customWidth="1"/>
    <col min="13565" max="13565" width="11.7109375" customWidth="1"/>
    <col min="13566" max="13566" width="0" hidden="1" customWidth="1"/>
    <col min="13567" max="13567" width="9.140625" customWidth="1"/>
    <col min="13568" max="13568" width="5.85546875" customWidth="1"/>
    <col min="13569" max="13569" width="32.85546875" customWidth="1"/>
    <col min="13570" max="13570" width="10.5703125" customWidth="1"/>
    <col min="13573" max="13573" width="11.7109375" customWidth="1"/>
    <col min="13574" max="13574" width="11" customWidth="1"/>
    <col min="13810" max="13810" width="6.5703125" customWidth="1"/>
    <col min="13811" max="13811" width="41.140625" customWidth="1"/>
    <col min="13813" max="13813" width="9.5703125" customWidth="1"/>
    <col min="13814" max="13814" width="16.42578125" customWidth="1"/>
    <col min="13815" max="13815" width="15.5703125" customWidth="1"/>
    <col min="13816" max="13816" width="10.85546875" customWidth="1"/>
    <col min="13817" max="13817" width="5.85546875" customWidth="1"/>
    <col min="13818" max="13818" width="39" customWidth="1"/>
    <col min="13819" max="13819" width="9.5703125" customWidth="1"/>
    <col min="13820" max="13820" width="10.42578125" customWidth="1"/>
    <col min="13821" max="13821" width="11.7109375" customWidth="1"/>
    <col min="13822" max="13822" width="0" hidden="1" customWidth="1"/>
    <col min="13823" max="13823" width="9.140625" customWidth="1"/>
    <col min="13824" max="13824" width="5.85546875" customWidth="1"/>
    <col min="13825" max="13825" width="32.85546875" customWidth="1"/>
    <col min="13826" max="13826" width="10.5703125" customWidth="1"/>
    <col min="13829" max="13829" width="11.7109375" customWidth="1"/>
    <col min="13830" max="13830" width="11" customWidth="1"/>
    <col min="14066" max="14066" width="6.5703125" customWidth="1"/>
    <col min="14067" max="14067" width="41.140625" customWidth="1"/>
    <col min="14069" max="14069" width="9.5703125" customWidth="1"/>
    <col min="14070" max="14070" width="16.42578125" customWidth="1"/>
    <col min="14071" max="14071" width="15.5703125" customWidth="1"/>
    <col min="14072" max="14072" width="10.85546875" customWidth="1"/>
    <col min="14073" max="14073" width="5.85546875" customWidth="1"/>
    <col min="14074" max="14074" width="39" customWidth="1"/>
    <col min="14075" max="14075" width="9.5703125" customWidth="1"/>
    <col min="14076" max="14076" width="10.42578125" customWidth="1"/>
    <col min="14077" max="14077" width="11.7109375" customWidth="1"/>
    <col min="14078" max="14078" width="0" hidden="1" customWidth="1"/>
    <col min="14079" max="14079" width="9.140625" customWidth="1"/>
    <col min="14080" max="14080" width="5.85546875" customWidth="1"/>
    <col min="14081" max="14081" width="32.85546875" customWidth="1"/>
    <col min="14082" max="14082" width="10.5703125" customWidth="1"/>
    <col min="14085" max="14085" width="11.7109375" customWidth="1"/>
    <col min="14086" max="14086" width="11" customWidth="1"/>
    <col min="14322" max="14322" width="6.5703125" customWidth="1"/>
    <col min="14323" max="14323" width="41.140625" customWidth="1"/>
    <col min="14325" max="14325" width="9.5703125" customWidth="1"/>
    <col min="14326" max="14326" width="16.42578125" customWidth="1"/>
    <col min="14327" max="14327" width="15.5703125" customWidth="1"/>
    <col min="14328" max="14328" width="10.85546875" customWidth="1"/>
    <col min="14329" max="14329" width="5.85546875" customWidth="1"/>
    <col min="14330" max="14330" width="39" customWidth="1"/>
    <col min="14331" max="14331" width="9.5703125" customWidth="1"/>
    <col min="14332" max="14332" width="10.42578125" customWidth="1"/>
    <col min="14333" max="14333" width="11.7109375" customWidth="1"/>
    <col min="14334" max="14334" width="0" hidden="1" customWidth="1"/>
    <col min="14335" max="14335" width="9.140625" customWidth="1"/>
    <col min="14336" max="14336" width="5.85546875" customWidth="1"/>
    <col min="14337" max="14337" width="32.85546875" customWidth="1"/>
    <col min="14338" max="14338" width="10.5703125" customWidth="1"/>
    <col min="14341" max="14341" width="11.7109375" customWidth="1"/>
    <col min="14342" max="14342" width="11" customWidth="1"/>
    <col min="14578" max="14578" width="6.5703125" customWidth="1"/>
    <col min="14579" max="14579" width="41.140625" customWidth="1"/>
    <col min="14581" max="14581" width="9.5703125" customWidth="1"/>
    <col min="14582" max="14582" width="16.42578125" customWidth="1"/>
    <col min="14583" max="14583" width="15.5703125" customWidth="1"/>
    <col min="14584" max="14584" width="10.85546875" customWidth="1"/>
    <col min="14585" max="14585" width="5.85546875" customWidth="1"/>
    <col min="14586" max="14586" width="39" customWidth="1"/>
    <col min="14587" max="14587" width="9.5703125" customWidth="1"/>
    <col min="14588" max="14588" width="10.42578125" customWidth="1"/>
    <col min="14589" max="14589" width="11.7109375" customWidth="1"/>
    <col min="14590" max="14590" width="0" hidden="1" customWidth="1"/>
    <col min="14591" max="14591" width="9.140625" customWidth="1"/>
    <col min="14592" max="14592" width="5.85546875" customWidth="1"/>
    <col min="14593" max="14593" width="32.85546875" customWidth="1"/>
    <col min="14594" max="14594" width="10.5703125" customWidth="1"/>
    <col min="14597" max="14597" width="11.7109375" customWidth="1"/>
    <col min="14598" max="14598" width="11" customWidth="1"/>
    <col min="14834" max="14834" width="6.5703125" customWidth="1"/>
    <col min="14835" max="14835" width="41.140625" customWidth="1"/>
    <col min="14837" max="14837" width="9.5703125" customWidth="1"/>
    <col min="14838" max="14838" width="16.42578125" customWidth="1"/>
    <col min="14839" max="14839" width="15.5703125" customWidth="1"/>
    <col min="14840" max="14840" width="10.85546875" customWidth="1"/>
    <col min="14841" max="14841" width="5.85546875" customWidth="1"/>
    <col min="14842" max="14842" width="39" customWidth="1"/>
    <col min="14843" max="14843" width="9.5703125" customWidth="1"/>
    <col min="14844" max="14844" width="10.42578125" customWidth="1"/>
    <col min="14845" max="14845" width="11.7109375" customWidth="1"/>
    <col min="14846" max="14846" width="0" hidden="1" customWidth="1"/>
    <col min="14847" max="14847" width="9.140625" customWidth="1"/>
    <col min="14848" max="14848" width="5.85546875" customWidth="1"/>
    <col min="14849" max="14849" width="32.85546875" customWidth="1"/>
    <col min="14850" max="14850" width="10.5703125" customWidth="1"/>
    <col min="14853" max="14853" width="11.7109375" customWidth="1"/>
    <col min="14854" max="14854" width="11" customWidth="1"/>
    <col min="15090" max="15090" width="6.5703125" customWidth="1"/>
    <col min="15091" max="15091" width="41.140625" customWidth="1"/>
    <col min="15093" max="15093" width="9.5703125" customWidth="1"/>
    <col min="15094" max="15094" width="16.42578125" customWidth="1"/>
    <col min="15095" max="15095" width="15.5703125" customWidth="1"/>
    <col min="15096" max="15096" width="10.85546875" customWidth="1"/>
    <col min="15097" max="15097" width="5.85546875" customWidth="1"/>
    <col min="15098" max="15098" width="39" customWidth="1"/>
    <col min="15099" max="15099" width="9.5703125" customWidth="1"/>
    <col min="15100" max="15100" width="10.42578125" customWidth="1"/>
    <col min="15101" max="15101" width="11.7109375" customWidth="1"/>
    <col min="15102" max="15102" width="0" hidden="1" customWidth="1"/>
    <col min="15103" max="15103" width="9.140625" customWidth="1"/>
    <col min="15104" max="15104" width="5.85546875" customWidth="1"/>
    <col min="15105" max="15105" width="32.85546875" customWidth="1"/>
    <col min="15106" max="15106" width="10.5703125" customWidth="1"/>
    <col min="15109" max="15109" width="11.7109375" customWidth="1"/>
    <col min="15110" max="15110" width="11" customWidth="1"/>
    <col min="15346" max="15346" width="6.5703125" customWidth="1"/>
    <col min="15347" max="15347" width="41.140625" customWidth="1"/>
    <col min="15349" max="15349" width="9.5703125" customWidth="1"/>
    <col min="15350" max="15350" width="16.42578125" customWidth="1"/>
    <col min="15351" max="15351" width="15.5703125" customWidth="1"/>
    <col min="15352" max="15352" width="10.85546875" customWidth="1"/>
    <col min="15353" max="15353" width="5.85546875" customWidth="1"/>
    <col min="15354" max="15354" width="39" customWidth="1"/>
    <col min="15355" max="15355" width="9.5703125" customWidth="1"/>
    <col min="15356" max="15356" width="10.42578125" customWidth="1"/>
    <col min="15357" max="15357" width="11.7109375" customWidth="1"/>
    <col min="15358" max="15358" width="0" hidden="1" customWidth="1"/>
    <col min="15359" max="15359" width="9.140625" customWidth="1"/>
    <col min="15360" max="15360" width="5.85546875" customWidth="1"/>
    <col min="15361" max="15361" width="32.85546875" customWidth="1"/>
    <col min="15362" max="15362" width="10.5703125" customWidth="1"/>
    <col min="15365" max="15365" width="11.7109375" customWidth="1"/>
    <col min="15366" max="15366" width="11" customWidth="1"/>
    <col min="15602" max="15602" width="6.5703125" customWidth="1"/>
    <col min="15603" max="15603" width="41.140625" customWidth="1"/>
    <col min="15605" max="15605" width="9.5703125" customWidth="1"/>
    <col min="15606" max="15606" width="16.42578125" customWidth="1"/>
    <col min="15607" max="15607" width="15.5703125" customWidth="1"/>
    <col min="15608" max="15608" width="10.85546875" customWidth="1"/>
    <col min="15609" max="15609" width="5.85546875" customWidth="1"/>
    <col min="15610" max="15610" width="39" customWidth="1"/>
    <col min="15611" max="15611" width="9.5703125" customWidth="1"/>
    <col min="15612" max="15612" width="10.42578125" customWidth="1"/>
    <col min="15613" max="15613" width="11.7109375" customWidth="1"/>
    <col min="15614" max="15614" width="0" hidden="1" customWidth="1"/>
    <col min="15615" max="15615" width="9.140625" customWidth="1"/>
    <col min="15616" max="15616" width="5.85546875" customWidth="1"/>
    <col min="15617" max="15617" width="32.85546875" customWidth="1"/>
    <col min="15618" max="15618" width="10.5703125" customWidth="1"/>
    <col min="15621" max="15621" width="11.7109375" customWidth="1"/>
    <col min="15622" max="15622" width="11" customWidth="1"/>
    <col min="15858" max="15858" width="6.5703125" customWidth="1"/>
    <col min="15859" max="15859" width="41.140625" customWidth="1"/>
    <col min="15861" max="15861" width="9.5703125" customWidth="1"/>
    <col min="15862" max="15862" width="16.42578125" customWidth="1"/>
    <col min="15863" max="15863" width="15.5703125" customWidth="1"/>
    <col min="15864" max="15864" width="10.85546875" customWidth="1"/>
    <col min="15865" max="15865" width="5.85546875" customWidth="1"/>
    <col min="15866" max="15866" width="39" customWidth="1"/>
    <col min="15867" max="15867" width="9.5703125" customWidth="1"/>
    <col min="15868" max="15868" width="10.42578125" customWidth="1"/>
    <col min="15869" max="15869" width="11.7109375" customWidth="1"/>
    <col min="15870" max="15870" width="0" hidden="1" customWidth="1"/>
    <col min="15871" max="15871" width="9.140625" customWidth="1"/>
    <col min="15872" max="15872" width="5.85546875" customWidth="1"/>
    <col min="15873" max="15873" width="32.85546875" customWidth="1"/>
    <col min="15874" max="15874" width="10.5703125" customWidth="1"/>
    <col min="15877" max="15877" width="11.7109375" customWidth="1"/>
    <col min="15878" max="15878" width="11" customWidth="1"/>
    <col min="16114" max="16114" width="6.5703125" customWidth="1"/>
    <col min="16115" max="16115" width="41.140625" customWidth="1"/>
    <col min="16117" max="16117" width="9.5703125" customWidth="1"/>
    <col min="16118" max="16118" width="16.42578125" customWidth="1"/>
    <col min="16119" max="16119" width="15.5703125" customWidth="1"/>
    <col min="16120" max="16120" width="10.85546875" customWidth="1"/>
    <col min="16121" max="16121" width="5.85546875" customWidth="1"/>
    <col min="16122" max="16122" width="39" customWidth="1"/>
    <col min="16123" max="16123" width="9.5703125" customWidth="1"/>
    <col min="16124" max="16124" width="10.42578125" customWidth="1"/>
    <col min="16125" max="16125" width="11.7109375" customWidth="1"/>
    <col min="16126" max="16126" width="0" hidden="1" customWidth="1"/>
    <col min="16127" max="16127" width="9.140625" customWidth="1"/>
    <col min="16128" max="16128" width="5.85546875" customWidth="1"/>
    <col min="16129" max="16129" width="32.85546875" customWidth="1"/>
    <col min="16130" max="16130" width="10.5703125" customWidth="1"/>
    <col min="16133" max="16133" width="11.7109375" customWidth="1"/>
    <col min="16134" max="16134" width="11" customWidth="1"/>
  </cols>
  <sheetData>
    <row r="1" spans="1:19" ht="15.75" x14ac:dyDescent="0.25">
      <c r="A1" s="605" t="s">
        <v>768</v>
      </c>
      <c r="B1" s="604"/>
      <c r="C1" s="604"/>
      <c r="D1" s="604"/>
      <c r="E1" s="604"/>
      <c r="F1" s="604"/>
      <c r="G1" s="607"/>
    </row>
    <row r="2" spans="1:19" ht="15.75" x14ac:dyDescent="0.25">
      <c r="A2" s="604"/>
      <c r="B2" s="605" t="s">
        <v>767</v>
      </c>
      <c r="C2" s="605" t="s">
        <v>792</v>
      </c>
      <c r="D2" s="605"/>
      <c r="E2" s="605"/>
      <c r="F2" s="604"/>
      <c r="G2" s="607"/>
    </row>
    <row r="3" spans="1:19" ht="11.25" customHeight="1" x14ac:dyDescent="0.25">
      <c r="A3" s="604"/>
      <c r="B3" s="605"/>
      <c r="C3" s="605"/>
      <c r="D3" s="605"/>
      <c r="E3" s="605"/>
      <c r="F3" s="604"/>
      <c r="G3" s="607"/>
    </row>
    <row r="4" spans="1:19" ht="15.75" customHeight="1" x14ac:dyDescent="0.25">
      <c r="A4" s="1147" t="s">
        <v>733</v>
      </c>
      <c r="B4" s="1147"/>
      <c r="C4" s="1147"/>
      <c r="D4" s="1147"/>
      <c r="E4" s="1147"/>
      <c r="F4" s="1147"/>
      <c r="G4" s="607"/>
    </row>
    <row r="5" spans="1:19" ht="15.75" customHeight="1" x14ac:dyDescent="0.25">
      <c r="A5" s="768"/>
      <c r="B5" s="1147" t="s">
        <v>729</v>
      </c>
      <c r="C5" s="1147"/>
      <c r="D5" s="1147"/>
      <c r="E5" s="1147"/>
      <c r="F5" s="1147"/>
      <c r="G5" s="607"/>
    </row>
    <row r="6" spans="1:19" ht="12" customHeight="1" x14ac:dyDescent="0.25">
      <c r="A6" s="608"/>
      <c r="B6" s="608"/>
      <c r="C6" s="608"/>
      <c r="D6" s="608"/>
      <c r="E6" s="608"/>
      <c r="F6" s="608"/>
      <c r="G6" s="607"/>
    </row>
    <row r="7" spans="1:19" ht="33" customHeight="1" x14ac:dyDescent="0.25">
      <c r="A7" s="1147" t="s">
        <v>794</v>
      </c>
      <c r="B7" s="1147"/>
      <c r="C7" s="1147"/>
      <c r="D7" s="1147"/>
      <c r="E7" s="1147"/>
      <c r="F7" s="1147"/>
      <c r="G7" s="607"/>
    </row>
    <row r="8" spans="1:19" ht="15.75" customHeight="1" x14ac:dyDescent="0.25">
      <c r="A8" s="1148" t="s">
        <v>732</v>
      </c>
      <c r="B8" s="1148"/>
      <c r="C8" s="1148"/>
      <c r="D8" s="1148"/>
      <c r="E8" s="1148"/>
      <c r="F8" s="1148"/>
      <c r="G8" s="607"/>
    </row>
    <row r="9" spans="1:19" ht="48" customHeight="1" thickBot="1" x14ac:dyDescent="0.3">
      <c r="A9" s="1146" t="s">
        <v>793</v>
      </c>
      <c r="B9" s="1146"/>
      <c r="C9" s="1146"/>
      <c r="D9" s="1146"/>
      <c r="E9" s="1146"/>
      <c r="F9" s="1146"/>
      <c r="G9" s="637"/>
      <c r="H9" s="488"/>
      <c r="I9" s="488"/>
      <c r="J9" s="488"/>
      <c r="K9" s="488"/>
      <c r="L9" s="488"/>
      <c r="M9" s="488"/>
      <c r="N9" s="488"/>
      <c r="O9" s="488"/>
      <c r="P9" s="488"/>
      <c r="Q9" s="488"/>
      <c r="R9" s="488"/>
      <c r="S9" s="488"/>
    </row>
    <row r="10" spans="1:19" ht="46.5" customHeight="1" thickBot="1" x14ac:dyDescent="0.3">
      <c r="A10" s="638" t="s">
        <v>544</v>
      </c>
      <c r="B10" s="772" t="s">
        <v>545</v>
      </c>
      <c r="C10" s="773" t="s">
        <v>730</v>
      </c>
      <c r="D10" s="774" t="s">
        <v>546</v>
      </c>
      <c r="E10" s="774" t="s">
        <v>766</v>
      </c>
      <c r="F10" s="774" t="s">
        <v>748</v>
      </c>
      <c r="G10" s="604"/>
      <c r="K10" s="490"/>
    </row>
    <row r="11" spans="1:19" ht="81" customHeight="1" thickBot="1" x14ac:dyDescent="0.3">
      <c r="A11" s="639">
        <v>1</v>
      </c>
      <c r="B11" s="775" t="s">
        <v>824</v>
      </c>
      <c r="C11" s="777" t="s">
        <v>547</v>
      </c>
      <c r="D11" s="795">
        <v>1</v>
      </c>
      <c r="E11" s="776">
        <v>833275</v>
      </c>
      <c r="F11" s="776">
        <f t="shared" ref="F11" si="0">E11*D11</f>
        <v>833275</v>
      </c>
      <c r="G11" s="604"/>
      <c r="K11" s="616"/>
    </row>
    <row r="12" spans="1:19" ht="15.75" x14ac:dyDescent="0.25">
      <c r="A12" s="796"/>
      <c r="B12" s="797" t="s">
        <v>548</v>
      </c>
      <c r="C12" s="771"/>
      <c r="D12" s="771"/>
      <c r="E12" s="771"/>
      <c r="F12" s="798">
        <f>SUM(F11:F11)</f>
        <v>833275</v>
      </c>
      <c r="K12" s="616"/>
    </row>
    <row r="13" spans="1:19" ht="67.5" customHeight="1" thickBot="1" x14ac:dyDescent="0.25">
      <c r="A13" s="1146" t="s">
        <v>844</v>
      </c>
      <c r="B13" s="1146"/>
      <c r="C13" s="1146"/>
      <c r="D13" s="1146"/>
      <c r="E13" s="1146"/>
      <c r="F13" s="1146"/>
      <c r="I13" s="616"/>
    </row>
    <row r="14" spans="1:19" ht="48" thickBot="1" x14ac:dyDescent="0.3">
      <c r="A14" s="638" t="s">
        <v>544</v>
      </c>
      <c r="B14" s="772" t="s">
        <v>545</v>
      </c>
      <c r="C14" s="773" t="s">
        <v>730</v>
      </c>
      <c r="D14" s="774" t="s">
        <v>546</v>
      </c>
      <c r="E14" s="774" t="s">
        <v>766</v>
      </c>
      <c r="F14" s="774" t="s">
        <v>748</v>
      </c>
      <c r="I14" s="616"/>
    </row>
    <row r="15" spans="1:19" ht="67.5" customHeight="1" thickBot="1" x14ac:dyDescent="0.3">
      <c r="A15" s="639">
        <v>1</v>
      </c>
      <c r="B15" s="775" t="s">
        <v>825</v>
      </c>
      <c r="C15" s="777" t="s">
        <v>547</v>
      </c>
      <c r="D15" s="771">
        <v>1</v>
      </c>
      <c r="E15" s="776">
        <v>473297</v>
      </c>
      <c r="F15" s="776">
        <f t="shared" ref="F15" si="1">E15*D15</f>
        <v>473297</v>
      </c>
      <c r="G15" s="752"/>
    </row>
    <row r="16" spans="1:19" ht="15.75" x14ac:dyDescent="0.25">
      <c r="A16" s="796"/>
      <c r="B16" s="797" t="s">
        <v>548</v>
      </c>
      <c r="C16" s="771"/>
      <c r="D16" s="771"/>
      <c r="E16" s="771"/>
      <c r="F16" s="798">
        <f>SUM(F15:F15)</f>
        <v>473297</v>
      </c>
      <c r="G16" s="752"/>
    </row>
    <row r="17" spans="1:11" ht="55.5" customHeight="1" thickBot="1" x14ac:dyDescent="0.25">
      <c r="A17" s="1146" t="s">
        <v>843</v>
      </c>
      <c r="B17" s="1146"/>
      <c r="C17" s="1146"/>
      <c r="D17" s="1146"/>
      <c r="E17" s="1146"/>
      <c r="F17" s="1146"/>
    </row>
    <row r="18" spans="1:11" ht="48" thickBot="1" x14ac:dyDescent="0.3">
      <c r="A18" s="638" t="s">
        <v>544</v>
      </c>
      <c r="B18" s="772" t="s">
        <v>545</v>
      </c>
      <c r="C18" s="773" t="s">
        <v>730</v>
      </c>
      <c r="D18" s="774" t="s">
        <v>546</v>
      </c>
      <c r="E18" s="774" t="s">
        <v>766</v>
      </c>
      <c r="F18" s="774" t="s">
        <v>748</v>
      </c>
      <c r="K18" s="616"/>
    </row>
    <row r="19" spans="1:11" ht="63.75" thickBot="1" x14ac:dyDescent="0.3">
      <c r="A19" s="639">
        <v>1</v>
      </c>
      <c r="B19" s="775" t="s">
        <v>825</v>
      </c>
      <c r="C19" s="777" t="s">
        <v>547</v>
      </c>
      <c r="D19" s="771">
        <v>1</v>
      </c>
      <c r="E19" s="776">
        <v>476588</v>
      </c>
      <c r="F19" s="776">
        <f t="shared" ref="F19" si="2">E19*D19</f>
        <v>476588</v>
      </c>
    </row>
    <row r="20" spans="1:11" ht="15.75" x14ac:dyDescent="0.25">
      <c r="A20" s="796"/>
      <c r="B20" s="797" t="s">
        <v>548</v>
      </c>
      <c r="C20" s="771"/>
      <c r="D20" s="771"/>
      <c r="E20" s="771"/>
      <c r="F20" s="798">
        <f>SUM(F19:F19)</f>
        <v>476588</v>
      </c>
    </row>
    <row r="21" spans="1:11" ht="54.75" customHeight="1" thickBot="1" x14ac:dyDescent="0.3">
      <c r="A21" s="1149" t="s">
        <v>851</v>
      </c>
      <c r="B21" s="1149"/>
      <c r="C21" s="1149"/>
      <c r="D21" s="1149"/>
      <c r="E21" s="1149"/>
      <c r="F21" s="1149"/>
    </row>
    <row r="22" spans="1:11" ht="47.25" customHeight="1" x14ac:dyDescent="0.2">
      <c r="A22" s="829" t="s">
        <v>339</v>
      </c>
      <c r="B22" s="828" t="s">
        <v>545</v>
      </c>
      <c r="C22" s="833" t="s">
        <v>730</v>
      </c>
      <c r="D22" s="833" t="s">
        <v>546</v>
      </c>
      <c r="E22" s="833" t="s">
        <v>766</v>
      </c>
      <c r="F22" s="832" t="s">
        <v>748</v>
      </c>
    </row>
    <row r="23" spans="1:11" ht="21" customHeight="1" x14ac:dyDescent="0.25">
      <c r="A23" s="602"/>
      <c r="B23" s="821" t="s">
        <v>848</v>
      </c>
      <c r="C23" s="615" t="s">
        <v>847</v>
      </c>
      <c r="D23" s="602">
        <v>76</v>
      </c>
      <c r="E23" s="602">
        <v>985.46</v>
      </c>
      <c r="F23" s="822">
        <f>E23*D23</f>
        <v>74894.960000000006</v>
      </c>
    </row>
    <row r="24" spans="1:11" ht="21" customHeight="1" x14ac:dyDescent="0.25">
      <c r="A24" s="602"/>
      <c r="B24" s="602" t="s">
        <v>849</v>
      </c>
      <c r="C24" s="615" t="s">
        <v>547</v>
      </c>
      <c r="D24" s="602">
        <v>8</v>
      </c>
      <c r="E24" s="823">
        <v>679.25</v>
      </c>
      <c r="F24" s="823">
        <f t="shared" ref="F24" si="3">D24*E24</f>
        <v>5434</v>
      </c>
    </row>
    <row r="25" spans="1:11" ht="18" customHeight="1" x14ac:dyDescent="0.25">
      <c r="A25" s="602"/>
      <c r="B25" s="602" t="s">
        <v>850</v>
      </c>
      <c r="C25" s="824"/>
      <c r="D25" s="602"/>
      <c r="E25" s="824"/>
      <c r="F25" s="825">
        <f>SUM(F23:F24)</f>
        <v>80328.960000000006</v>
      </c>
      <c r="G25" s="659"/>
    </row>
    <row r="26" spans="1:11" ht="15.75" x14ac:dyDescent="0.25">
      <c r="A26" s="636"/>
      <c r="B26" s="427"/>
      <c r="C26" s="826"/>
      <c r="D26" s="636"/>
      <c r="E26" s="827"/>
      <c r="F26" s="827"/>
      <c r="G26" s="609"/>
    </row>
    <row r="27" spans="1:11" ht="16.5" x14ac:dyDescent="0.25">
      <c r="B27" s="1145"/>
      <c r="C27" s="1145"/>
      <c r="D27" s="1145"/>
      <c r="E27" s="1145"/>
      <c r="F27" s="1145"/>
      <c r="G27" s="609"/>
    </row>
    <row r="28" spans="1:11" ht="15" x14ac:dyDescent="0.25">
      <c r="B28" s="831" t="s">
        <v>852</v>
      </c>
      <c r="F28" s="830">
        <f>F25+F20+F16+F12</f>
        <v>1863488.96</v>
      </c>
    </row>
    <row r="32" spans="1:11" ht="16.5" x14ac:dyDescent="0.25">
      <c r="B32" s="1144" t="s">
        <v>826</v>
      </c>
      <c r="C32" s="1144"/>
      <c r="D32" s="1144"/>
      <c r="E32" s="1144"/>
      <c r="F32" s="1144"/>
    </row>
    <row r="33" spans="4:4" x14ac:dyDescent="0.2">
      <c r="D33" s="622"/>
    </row>
    <row r="34" spans="4:4" ht="15.75" x14ac:dyDescent="0.25">
      <c r="D34" s="620"/>
    </row>
    <row r="35" spans="4:4" ht="15.75" x14ac:dyDescent="0.25">
      <c r="D35" s="620"/>
    </row>
  </sheetData>
  <mergeCells count="10">
    <mergeCell ref="B32:F32"/>
    <mergeCell ref="B27:F27"/>
    <mergeCell ref="A17:F17"/>
    <mergeCell ref="A13:F13"/>
    <mergeCell ref="A4:F4"/>
    <mergeCell ref="B5:F5"/>
    <mergeCell ref="A7:F7"/>
    <mergeCell ref="A8:F8"/>
    <mergeCell ref="A9:F9"/>
    <mergeCell ref="A21:F21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H8" sqref="H8"/>
    </sheetView>
  </sheetViews>
  <sheetFormatPr defaultRowHeight="12.75" x14ac:dyDescent="0.2"/>
  <cols>
    <col min="1" max="1" width="21.140625" customWidth="1"/>
    <col min="3" max="3" width="10.42578125" customWidth="1"/>
    <col min="4" max="4" width="10.28515625" customWidth="1"/>
    <col min="5" max="5" width="10.7109375" customWidth="1"/>
  </cols>
  <sheetData>
    <row r="1" spans="1:13" x14ac:dyDescent="0.2">
      <c r="A1" s="622" t="s">
        <v>785</v>
      </c>
      <c r="B1" s="622"/>
      <c r="C1" s="622"/>
      <c r="D1" s="622"/>
    </row>
    <row r="3" spans="1:13" ht="42" customHeight="1" x14ac:dyDescent="0.2">
      <c r="A3" s="661" t="s">
        <v>753</v>
      </c>
      <c r="B3" s="658" t="s">
        <v>754</v>
      </c>
      <c r="C3" s="657" t="s">
        <v>757</v>
      </c>
      <c r="D3" s="657" t="s">
        <v>755</v>
      </c>
      <c r="E3" s="660" t="s">
        <v>756</v>
      </c>
    </row>
    <row r="4" spans="1:13" ht="51" x14ac:dyDescent="0.2">
      <c r="A4" s="403" t="s">
        <v>786</v>
      </c>
      <c r="B4" s="636">
        <v>1</v>
      </c>
      <c r="C4" s="636">
        <v>1800</v>
      </c>
      <c r="D4" s="636"/>
      <c r="E4" s="636">
        <v>1800</v>
      </c>
    </row>
    <row r="5" spans="1:13" ht="51" x14ac:dyDescent="0.2">
      <c r="A5" s="403" t="s">
        <v>787</v>
      </c>
      <c r="B5" s="636">
        <v>2</v>
      </c>
      <c r="C5" s="636">
        <v>2541.3609999999999</v>
      </c>
      <c r="D5" s="636"/>
      <c r="E5" s="636">
        <v>2541.3609999999999</v>
      </c>
    </row>
    <row r="6" spans="1:13" ht="114.75" x14ac:dyDescent="0.2">
      <c r="A6" s="186" t="s">
        <v>788</v>
      </c>
      <c r="B6" s="636" t="s">
        <v>789</v>
      </c>
      <c r="C6" s="636">
        <v>66.549000000000007</v>
      </c>
      <c r="D6" s="636"/>
      <c r="E6" s="636">
        <v>66.549000000000007</v>
      </c>
      <c r="G6">
        <f>C6-E6</f>
        <v>0</v>
      </c>
      <c r="K6">
        <v>706.19600000000003</v>
      </c>
      <c r="L6" t="s">
        <v>758</v>
      </c>
      <c r="M6">
        <v>2567.37</v>
      </c>
    </row>
    <row r="7" spans="1:13" ht="22.5" customHeight="1" x14ac:dyDescent="0.2">
      <c r="A7" s="636"/>
      <c r="B7" s="636"/>
      <c r="C7" s="636">
        <f>SUM(C4:C6)</f>
        <v>4407.91</v>
      </c>
      <c r="D7" s="636"/>
      <c r="E7" s="636">
        <f>SUM(E4:E6)</f>
        <v>4407.91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6"/>
  <sheetViews>
    <sheetView tabSelected="1" topLeftCell="A4" workbookViewId="0">
      <selection activeCell="F9" sqref="F9"/>
    </sheetView>
  </sheetViews>
  <sheetFormatPr defaultRowHeight="12.75" x14ac:dyDescent="0.2"/>
  <cols>
    <col min="1" max="1" width="5.42578125" customWidth="1"/>
    <col min="2" max="2" width="71.85546875" customWidth="1"/>
    <col min="3" max="3" width="8.28515625" customWidth="1"/>
  </cols>
  <sheetData>
    <row r="3" spans="1:3" ht="18" customHeight="1" x14ac:dyDescent="0.25">
      <c r="A3" s="601"/>
      <c r="B3" s="605" t="s">
        <v>593</v>
      </c>
      <c r="C3" s="601"/>
    </row>
    <row r="4" spans="1:3" ht="17.25" customHeight="1" x14ac:dyDescent="0.25">
      <c r="A4" s="601"/>
      <c r="B4" s="605" t="s">
        <v>594</v>
      </c>
      <c r="C4" s="601"/>
    </row>
    <row r="5" spans="1:3" ht="15.75" x14ac:dyDescent="0.25">
      <c r="A5" s="601"/>
      <c r="B5" s="605" t="s">
        <v>833</v>
      </c>
      <c r="C5" s="601"/>
    </row>
    <row r="6" spans="1:3" ht="10.5" customHeight="1" x14ac:dyDescent="0.25">
      <c r="A6" s="601"/>
      <c r="B6" s="605" t="s">
        <v>543</v>
      </c>
      <c r="C6" s="601"/>
    </row>
    <row r="7" spans="1:3" ht="28.5" customHeight="1" x14ac:dyDescent="0.25">
      <c r="A7" s="800" t="s">
        <v>834</v>
      </c>
      <c r="B7" s="801" t="s">
        <v>731</v>
      </c>
      <c r="C7" s="603" t="s">
        <v>734</v>
      </c>
    </row>
    <row r="8" spans="1:3" ht="15.75" x14ac:dyDescent="0.25">
      <c r="A8" s="615"/>
      <c r="B8" s="602" t="s">
        <v>835</v>
      </c>
      <c r="C8" s="602"/>
    </row>
    <row r="9" spans="1:3" ht="36" customHeight="1" x14ac:dyDescent="0.25">
      <c r="A9" s="610" t="s">
        <v>643</v>
      </c>
      <c r="B9" s="603" t="s">
        <v>802</v>
      </c>
      <c r="C9" s="610"/>
    </row>
    <row r="10" spans="1:3" ht="31.5" customHeight="1" x14ac:dyDescent="0.25">
      <c r="A10" s="610" t="s">
        <v>647</v>
      </c>
      <c r="B10" s="603" t="s">
        <v>803</v>
      </c>
      <c r="C10" s="610"/>
    </row>
    <row r="11" spans="1:3" ht="30.75" customHeight="1" x14ac:dyDescent="0.25">
      <c r="A11" s="610" t="s">
        <v>648</v>
      </c>
      <c r="B11" s="603" t="s">
        <v>804</v>
      </c>
      <c r="C11" s="610"/>
    </row>
    <row r="12" spans="1:3" ht="30" customHeight="1" x14ac:dyDescent="0.25">
      <c r="A12" s="610" t="s">
        <v>649</v>
      </c>
      <c r="B12" s="603" t="s">
        <v>549</v>
      </c>
      <c r="C12" s="610"/>
    </row>
    <row r="13" spans="1:3" ht="44.25" customHeight="1" x14ac:dyDescent="0.25">
      <c r="A13" s="610" t="s">
        <v>650</v>
      </c>
      <c r="B13" s="603" t="s">
        <v>805</v>
      </c>
      <c r="C13" s="610"/>
    </row>
    <row r="14" spans="1:3" ht="31.5" x14ac:dyDescent="0.25">
      <c r="A14" s="610" t="s">
        <v>651</v>
      </c>
      <c r="B14" s="603" t="s">
        <v>806</v>
      </c>
      <c r="C14" s="610"/>
    </row>
    <row r="15" spans="1:3" ht="29.25" customHeight="1" x14ac:dyDescent="0.25">
      <c r="A15" s="610" t="s">
        <v>737</v>
      </c>
      <c r="B15" s="603" t="s">
        <v>550</v>
      </c>
      <c r="C15" s="610"/>
    </row>
    <row r="16" spans="1:3" ht="15.75" x14ac:dyDescent="0.25">
      <c r="A16" s="610" t="s">
        <v>738</v>
      </c>
      <c r="B16" s="602" t="s">
        <v>551</v>
      </c>
      <c r="C16" s="610"/>
    </row>
    <row r="17" spans="1:3" ht="45" customHeight="1" x14ac:dyDescent="0.25">
      <c r="A17" s="610" t="s">
        <v>739</v>
      </c>
      <c r="B17" s="603" t="s">
        <v>836</v>
      </c>
      <c r="C17" s="610"/>
    </row>
    <row r="18" spans="1:3" ht="47.25" customHeight="1" x14ac:dyDescent="0.25">
      <c r="A18" s="606" t="s">
        <v>740</v>
      </c>
      <c r="B18" s="603" t="s">
        <v>552</v>
      </c>
      <c r="C18" s="621"/>
    </row>
    <row r="19" spans="1:3" ht="15.75" x14ac:dyDescent="0.25">
      <c r="A19" s="606"/>
      <c r="B19" s="602"/>
      <c r="C19" s="610"/>
    </row>
    <row r="20" spans="1:3" ht="15.75" x14ac:dyDescent="0.25">
      <c r="A20" s="606"/>
      <c r="B20" s="602" t="s">
        <v>553</v>
      </c>
      <c r="C20" s="610"/>
    </row>
    <row r="21" spans="1:3" ht="36" customHeight="1" x14ac:dyDescent="0.25">
      <c r="A21" s="606" t="s">
        <v>769</v>
      </c>
      <c r="B21" s="603" t="s">
        <v>780</v>
      </c>
      <c r="C21" s="610"/>
    </row>
    <row r="22" spans="1:3" ht="39" customHeight="1" x14ac:dyDescent="0.25">
      <c r="A22" s="799" t="s">
        <v>128</v>
      </c>
      <c r="B22" s="603" t="s">
        <v>807</v>
      </c>
      <c r="C22" s="610"/>
    </row>
    <row r="23" spans="1:3" ht="38.25" customHeight="1" x14ac:dyDescent="0.25">
      <c r="A23" s="799" t="s">
        <v>134</v>
      </c>
      <c r="B23" s="603" t="s">
        <v>830</v>
      </c>
      <c r="C23" s="610"/>
    </row>
    <row r="24" spans="1:3" ht="33.75" customHeight="1" x14ac:dyDescent="0.25">
      <c r="A24" s="799" t="s">
        <v>831</v>
      </c>
      <c r="B24" s="603" t="s">
        <v>832</v>
      </c>
      <c r="C24" s="610"/>
    </row>
    <row r="25" spans="1:3" ht="30.75" customHeight="1" x14ac:dyDescent="0.25">
      <c r="A25" s="799" t="s">
        <v>853</v>
      </c>
      <c r="B25" s="603" t="s">
        <v>855</v>
      </c>
      <c r="C25" s="610"/>
    </row>
    <row r="26" spans="1:3" ht="15.75" x14ac:dyDescent="0.25">
      <c r="A26" s="601"/>
      <c r="B26" s="604"/>
      <c r="C26" s="604"/>
    </row>
  </sheetData>
  <pageMargins left="0.98425196850393704" right="0.19685039370078741" top="0.19685039370078741" bottom="0.19685039370078741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34" workbookViewId="0">
      <selection activeCell="F22" sqref="F22"/>
    </sheetView>
  </sheetViews>
  <sheetFormatPr defaultColWidth="8.85546875" defaultRowHeight="12.75" x14ac:dyDescent="0.2"/>
  <cols>
    <col min="1" max="1" width="60.140625" style="407" customWidth="1"/>
    <col min="2" max="2" width="24.85546875" style="407" customWidth="1"/>
    <col min="3" max="3" width="9.140625" style="407" hidden="1" customWidth="1"/>
    <col min="4" max="16384" width="8.85546875" style="407"/>
  </cols>
  <sheetData>
    <row r="1" spans="1:2" x14ac:dyDescent="0.2">
      <c r="A1" s="852" t="s">
        <v>554</v>
      </c>
      <c r="B1" s="852"/>
    </row>
    <row r="2" spans="1:2" x14ac:dyDescent="0.2">
      <c r="A2" s="852" t="s">
        <v>812</v>
      </c>
      <c r="B2" s="852"/>
    </row>
    <row r="3" spans="1:2" x14ac:dyDescent="0.2">
      <c r="A3" s="853" t="s">
        <v>516</v>
      </c>
      <c r="B3" s="853"/>
    </row>
    <row r="4" spans="1:2" x14ac:dyDescent="0.2">
      <c r="A4" s="714"/>
      <c r="B4" s="714"/>
    </row>
    <row r="5" spans="1:2" s="408" customFormat="1" ht="18" thickBot="1" x14ac:dyDescent="0.35">
      <c r="A5" s="849" t="s">
        <v>555</v>
      </c>
      <c r="B5" s="849"/>
    </row>
    <row r="6" spans="1:2" s="408" customFormat="1" ht="41.25" customHeight="1" thickBot="1" x14ac:dyDescent="0.35">
      <c r="A6" s="460" t="s">
        <v>556</v>
      </c>
      <c r="B6" s="461" t="s">
        <v>557</v>
      </c>
    </row>
    <row r="7" spans="1:2" s="408" customFormat="1" ht="18" thickBot="1" x14ac:dyDescent="0.35">
      <c r="A7" s="462" t="s">
        <v>558</v>
      </c>
      <c r="B7" s="463">
        <v>1978</v>
      </c>
    </row>
    <row r="8" spans="1:2" s="408" customFormat="1" ht="18" thickBot="1" x14ac:dyDescent="0.35">
      <c r="A8" s="464" t="s">
        <v>559</v>
      </c>
      <c r="B8" s="465" t="s">
        <v>560</v>
      </c>
    </row>
    <row r="9" spans="1:2" s="408" customFormat="1" ht="31.5" customHeight="1" thickBot="1" x14ac:dyDescent="0.35">
      <c r="A9" s="462" t="s">
        <v>561</v>
      </c>
      <c r="B9" s="466" t="s">
        <v>562</v>
      </c>
    </row>
    <row r="10" spans="1:2" s="408" customFormat="1" ht="18" thickBot="1" x14ac:dyDescent="0.35">
      <c r="A10" s="464" t="s">
        <v>563</v>
      </c>
      <c r="B10" s="467" t="s">
        <v>564</v>
      </c>
    </row>
    <row r="11" spans="1:2" s="408" customFormat="1" ht="28.5" customHeight="1" thickBot="1" x14ac:dyDescent="0.35">
      <c r="A11" s="464" t="s">
        <v>565</v>
      </c>
      <c r="B11" s="468" t="s">
        <v>566</v>
      </c>
    </row>
    <row r="12" spans="1:2" s="408" customFormat="1" ht="30.75" customHeight="1" thickBot="1" x14ac:dyDescent="0.35">
      <c r="A12" s="464" t="s">
        <v>567</v>
      </c>
      <c r="B12" s="468" t="s">
        <v>813</v>
      </c>
    </row>
    <row r="13" spans="1:2" s="408" customFormat="1" ht="37.5" customHeight="1" thickBot="1" x14ac:dyDescent="0.35">
      <c r="A13" s="464" t="s">
        <v>568</v>
      </c>
      <c r="B13" s="468" t="s">
        <v>742</v>
      </c>
    </row>
    <row r="14" spans="1:2" s="408" customFormat="1" ht="54.75" customHeight="1" thickBot="1" x14ac:dyDescent="0.35">
      <c r="A14" s="469" t="s">
        <v>656</v>
      </c>
      <c r="B14" s="468" t="s">
        <v>743</v>
      </c>
    </row>
    <row r="15" spans="1:2" s="408" customFormat="1" ht="39.75" customHeight="1" thickBot="1" x14ac:dyDescent="0.35">
      <c r="A15" s="464" t="s">
        <v>655</v>
      </c>
      <c r="B15" s="468" t="s">
        <v>744</v>
      </c>
    </row>
    <row r="16" spans="1:2" s="408" customFormat="1" ht="37.5" customHeight="1" thickBot="1" x14ac:dyDescent="0.35">
      <c r="A16" s="464" t="s">
        <v>569</v>
      </c>
      <c r="B16" s="468" t="s">
        <v>745</v>
      </c>
    </row>
    <row r="17" spans="1:3" s="408" customFormat="1" ht="39" thickBot="1" x14ac:dyDescent="0.35">
      <c r="A17" s="469" t="s">
        <v>657</v>
      </c>
      <c r="B17" s="468" t="s">
        <v>746</v>
      </c>
    </row>
    <row r="18" spans="1:3" s="408" customFormat="1" ht="18" thickBot="1" x14ac:dyDescent="0.35">
      <c r="A18" s="464" t="s">
        <v>570</v>
      </c>
      <c r="B18" s="470">
        <v>20000</v>
      </c>
    </row>
    <row r="19" spans="1:3" s="408" customFormat="1" ht="18" thickBot="1" x14ac:dyDescent="0.35">
      <c r="A19" s="464" t="s">
        <v>571</v>
      </c>
      <c r="B19" s="471">
        <v>51772</v>
      </c>
    </row>
    <row r="20" spans="1:3" s="408" customFormat="1" ht="18" thickBot="1" x14ac:dyDescent="0.35">
      <c r="A20" s="464" t="s">
        <v>572</v>
      </c>
      <c r="B20" s="807">
        <v>1863.46</v>
      </c>
    </row>
    <row r="21" spans="1:3" s="408" customFormat="1" ht="18" thickBot="1" x14ac:dyDescent="0.35">
      <c r="A21" s="464" t="s">
        <v>573</v>
      </c>
      <c r="B21" s="468" t="s">
        <v>299</v>
      </c>
    </row>
    <row r="22" spans="1:3" s="408" customFormat="1" ht="18" thickBot="1" x14ac:dyDescent="0.35">
      <c r="A22" s="849" t="s">
        <v>574</v>
      </c>
      <c r="B22" s="849"/>
    </row>
    <row r="23" spans="1:3" s="408" customFormat="1" ht="18" thickBot="1" x14ac:dyDescent="0.35">
      <c r="A23" s="715"/>
      <c r="B23" s="715"/>
    </row>
    <row r="24" spans="1:3" s="408" customFormat="1" ht="90" thickBot="1" x14ac:dyDescent="0.35">
      <c r="A24" s="460" t="s">
        <v>575</v>
      </c>
      <c r="B24" s="472" t="s">
        <v>576</v>
      </c>
    </row>
    <row r="25" spans="1:3" s="408" customFormat="1" ht="18" thickBot="1" x14ac:dyDescent="0.35">
      <c r="A25" s="464" t="s">
        <v>577</v>
      </c>
      <c r="B25" s="468">
        <v>2023</v>
      </c>
    </row>
    <row r="26" spans="1:3" s="408" customFormat="1" ht="31.5" customHeight="1" thickBot="1" x14ac:dyDescent="0.35">
      <c r="A26" s="464" t="s">
        <v>578</v>
      </c>
      <c r="B26" s="470" t="s">
        <v>777</v>
      </c>
    </row>
    <row r="27" spans="1:3" s="408" customFormat="1" ht="39" thickBot="1" x14ac:dyDescent="0.35">
      <c r="A27" s="464" t="s">
        <v>579</v>
      </c>
      <c r="B27" s="468" t="s">
        <v>580</v>
      </c>
    </row>
    <row r="28" spans="1:3" s="408" customFormat="1" ht="17.25" x14ac:dyDescent="0.3">
      <c r="A28" s="717"/>
      <c r="B28" s="719"/>
    </row>
    <row r="29" spans="1:3" s="408" customFormat="1" ht="18" thickBot="1" x14ac:dyDescent="0.35">
      <c r="A29" s="849" t="s">
        <v>581</v>
      </c>
      <c r="B29" s="849"/>
    </row>
    <row r="30" spans="1:3" s="408" customFormat="1" ht="18" thickBot="1" x14ac:dyDescent="0.35">
      <c r="A30" s="715"/>
      <c r="B30" s="715"/>
    </row>
    <row r="31" spans="1:3" s="408" customFormat="1" ht="18" thickBot="1" x14ac:dyDescent="0.35">
      <c r="A31" s="715"/>
      <c r="B31" s="715"/>
    </row>
    <row r="32" spans="1:3" s="408" customFormat="1" ht="18" thickBot="1" x14ac:dyDescent="0.35">
      <c r="A32" s="474" t="s">
        <v>582</v>
      </c>
      <c r="B32" s="807">
        <v>1863.46</v>
      </c>
      <c r="C32" s="409">
        <f>B32</f>
        <v>1863.46</v>
      </c>
    </row>
    <row r="33" spans="1:4" s="408" customFormat="1" ht="18" thickBot="1" x14ac:dyDescent="0.35">
      <c r="A33" s="475" t="s">
        <v>583</v>
      </c>
      <c r="B33" s="807">
        <v>1863.46</v>
      </c>
    </row>
    <row r="34" spans="1:4" s="408" customFormat="1" ht="18" thickBot="1" x14ac:dyDescent="0.35">
      <c r="A34" s="475" t="s">
        <v>584</v>
      </c>
      <c r="B34" s="476">
        <v>0</v>
      </c>
    </row>
    <row r="35" spans="1:4" s="408" customFormat="1" ht="18" thickBot="1" x14ac:dyDescent="0.35">
      <c r="A35" s="475" t="s">
        <v>585</v>
      </c>
      <c r="B35" s="476">
        <v>0</v>
      </c>
    </row>
    <row r="36" spans="1:4" s="408" customFormat="1" ht="18" thickBot="1" x14ac:dyDescent="0.35">
      <c r="A36" s="475" t="s">
        <v>586</v>
      </c>
      <c r="B36" s="476">
        <v>0</v>
      </c>
    </row>
    <row r="37" spans="1:4" s="408" customFormat="1" ht="18" thickBot="1" x14ac:dyDescent="0.35">
      <c r="A37" s="850" t="s">
        <v>659</v>
      </c>
      <c r="B37" s="851"/>
    </row>
    <row r="38" spans="1:4" s="408" customFormat="1" ht="18" thickBot="1" x14ac:dyDescent="0.35">
      <c r="A38" s="464" t="s">
        <v>587</v>
      </c>
      <c r="B38" s="476">
        <v>100</v>
      </c>
      <c r="C38" s="408">
        <f>'[1]4'!D21+'[1]4'!D63</f>
        <v>2337.6480000000001</v>
      </c>
      <c r="D38" s="410"/>
    </row>
    <row r="39" spans="1:4" s="408" customFormat="1" ht="26.25" thickBot="1" x14ac:dyDescent="0.35">
      <c r="A39" s="464" t="s">
        <v>24</v>
      </c>
      <c r="B39" s="476">
        <f>'4'!D105/B32*100</f>
        <v>0</v>
      </c>
      <c r="C39" s="408" t="e">
        <f>'[1]4'!D25+'[1]4'!#REF!</f>
        <v>#REF!</v>
      </c>
      <c r="D39" s="411"/>
    </row>
    <row r="40" spans="1:4" s="408" customFormat="1" ht="18" thickBot="1" x14ac:dyDescent="0.35">
      <c r="A40" s="464" t="s">
        <v>25</v>
      </c>
      <c r="B40" s="476">
        <f>('[1]4'!D42+'[1]4'!D94+'[1]4'!D122)/B32*100</f>
        <v>0</v>
      </c>
    </row>
    <row r="41" spans="1:4" s="408" customFormat="1" ht="26.25" thickBot="1" x14ac:dyDescent="0.35">
      <c r="A41" s="464" t="s">
        <v>26</v>
      </c>
      <c r="B41" s="476">
        <v>0</v>
      </c>
    </row>
    <row r="42" spans="1:4" s="408" customFormat="1" ht="26.25" thickBot="1" x14ac:dyDescent="0.35">
      <c r="A42" s="477" t="s">
        <v>588</v>
      </c>
      <c r="B42" s="478">
        <v>0</v>
      </c>
      <c r="C42" s="408">
        <f>'[1]4'!D67</f>
        <v>0</v>
      </c>
    </row>
    <row r="43" spans="1:4" s="408" customFormat="1" ht="18" thickBot="1" x14ac:dyDescent="0.35">
      <c r="A43" s="464" t="s">
        <v>589</v>
      </c>
      <c r="B43" s="476">
        <f>('[1]4'!D28+'[1]4'!D71+'[1]4'!D108)/B32*100</f>
        <v>0</v>
      </c>
      <c r="C43" s="408">
        <f>'[1]4'!D28+'[1]4'!D71</f>
        <v>0</v>
      </c>
      <c r="D43" s="412"/>
    </row>
    <row r="44" spans="1:4" s="408" customFormat="1" ht="17.25" x14ac:dyDescent="0.3">
      <c r="A44" s="717"/>
      <c r="B44" s="718"/>
      <c r="D44" s="412"/>
    </row>
    <row r="45" spans="1:4" s="408" customFormat="1" ht="17.25" x14ac:dyDescent="0.3">
      <c r="A45" s="717"/>
      <c r="B45" s="718"/>
      <c r="D45" s="412"/>
    </row>
    <row r="46" spans="1:4" s="408" customFormat="1" ht="17.25" x14ac:dyDescent="0.3">
      <c r="A46" s="473"/>
      <c r="B46" s="223"/>
    </row>
    <row r="47" spans="1:4" s="408" customFormat="1" ht="25.5" x14ac:dyDescent="0.3">
      <c r="A47" s="480" t="s">
        <v>658</v>
      </c>
      <c r="B47" s="481" t="s">
        <v>590</v>
      </c>
    </row>
    <row r="48" spans="1:4" s="413" customFormat="1" x14ac:dyDescent="0.25">
      <c r="A48" s="479" t="s">
        <v>592</v>
      </c>
      <c r="B48" s="479" t="s">
        <v>591</v>
      </c>
    </row>
    <row r="49" spans="1:2" x14ac:dyDescent="0.2">
      <c r="A49" s="459"/>
      <c r="B49" s="223"/>
    </row>
    <row r="50" spans="1:2" ht="16.5" x14ac:dyDescent="0.3">
      <c r="A50" s="482"/>
      <c r="B50" s="483"/>
    </row>
  </sheetData>
  <mergeCells count="7">
    <mergeCell ref="A29:B29"/>
    <mergeCell ref="A37:B37"/>
    <mergeCell ref="A1:B1"/>
    <mergeCell ref="A2:B2"/>
    <mergeCell ref="A3:B3"/>
    <mergeCell ref="A5:B5"/>
    <mergeCell ref="A22:B2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zoomScale="87" zoomScaleNormal="87" workbookViewId="0">
      <selection activeCell="F5" sqref="F5"/>
    </sheetView>
  </sheetViews>
  <sheetFormatPr defaultRowHeight="12.75" x14ac:dyDescent="0.2"/>
  <cols>
    <col min="1" max="1" width="7.42578125" style="493" customWidth="1"/>
    <col min="2" max="2" width="34.140625" style="493" customWidth="1"/>
    <col min="3" max="3" width="8.85546875" style="493" customWidth="1"/>
    <col min="4" max="4" width="11" style="493" customWidth="1"/>
    <col min="5" max="7" width="8.7109375" style="493" customWidth="1"/>
    <col min="8" max="8" width="9.5703125" style="493" customWidth="1"/>
    <col min="9" max="11" width="9" style="493" customWidth="1"/>
    <col min="12" max="12" width="9.5703125" style="493" customWidth="1"/>
    <col min="13" max="15" width="8.7109375" style="493" customWidth="1"/>
    <col min="16" max="16" width="9.5703125" style="493" customWidth="1"/>
    <col min="17" max="19" width="9" style="493" customWidth="1"/>
    <col min="20" max="20" width="9.85546875" style="493" customWidth="1"/>
    <col min="21" max="21" width="13.140625" style="493" customWidth="1"/>
    <col min="22" max="22" width="15.42578125" style="493" customWidth="1"/>
    <col min="23" max="16384" width="9.140625" style="493"/>
  </cols>
  <sheetData>
    <row r="1" spans="1:22" ht="27" customHeight="1" x14ac:dyDescent="0.2">
      <c r="B1" s="854" t="s">
        <v>809</v>
      </c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54"/>
      <c r="S1" s="854"/>
      <c r="T1" s="854"/>
    </row>
    <row r="2" spans="1:22" ht="15" thickBot="1" x14ac:dyDescent="0.25">
      <c r="A2" s="494"/>
      <c r="B2" s="569"/>
      <c r="C2" s="569"/>
      <c r="D2" s="570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855" t="s">
        <v>664</v>
      </c>
      <c r="T2" s="855"/>
    </row>
    <row r="3" spans="1:22" ht="33.75" customHeight="1" thickBot="1" x14ac:dyDescent="0.25">
      <c r="A3" s="495" t="s">
        <v>339</v>
      </c>
      <c r="B3" s="571" t="s">
        <v>680</v>
      </c>
      <c r="C3" s="572" t="s">
        <v>681</v>
      </c>
      <c r="D3" s="573" t="s">
        <v>682</v>
      </c>
      <c r="E3" s="571" t="s">
        <v>683</v>
      </c>
      <c r="F3" s="571" t="s">
        <v>684</v>
      </c>
      <c r="G3" s="574" t="s">
        <v>685</v>
      </c>
      <c r="H3" s="573" t="s">
        <v>686</v>
      </c>
      <c r="I3" s="571" t="s">
        <v>687</v>
      </c>
      <c r="J3" s="571" t="s">
        <v>688</v>
      </c>
      <c r="K3" s="575" t="s">
        <v>689</v>
      </c>
      <c r="L3" s="593" t="s">
        <v>690</v>
      </c>
      <c r="M3" s="594" t="s">
        <v>691</v>
      </c>
      <c r="N3" s="594" t="s">
        <v>692</v>
      </c>
      <c r="O3" s="595" t="s">
        <v>693</v>
      </c>
      <c r="P3" s="577" t="s">
        <v>694</v>
      </c>
      <c r="Q3" s="571" t="s">
        <v>695</v>
      </c>
      <c r="R3" s="571" t="s">
        <v>696</v>
      </c>
      <c r="S3" s="574" t="s">
        <v>697</v>
      </c>
      <c r="T3" s="597" t="s">
        <v>698</v>
      </c>
      <c r="U3" s="496"/>
      <c r="V3" s="496"/>
    </row>
    <row r="4" spans="1:22" ht="50.25" customHeight="1" x14ac:dyDescent="0.2">
      <c r="A4" s="497">
        <v>1</v>
      </c>
      <c r="B4" s="578" t="s">
        <v>699</v>
      </c>
      <c r="C4" s="579" t="s">
        <v>205</v>
      </c>
      <c r="D4" s="498">
        <f>D5+D6+D7</f>
        <v>29.11149</v>
      </c>
      <c r="E4" s="499">
        <f t="shared" ref="E4:T4" si="0">E5+E6+E7</f>
        <v>12.126009999999999</v>
      </c>
      <c r="F4" s="499">
        <f t="shared" si="0"/>
        <v>9.3774999999999995</v>
      </c>
      <c r="G4" s="500">
        <f t="shared" si="0"/>
        <v>7.6079799999999995</v>
      </c>
      <c r="H4" s="498">
        <f t="shared" si="0"/>
        <v>1.3067800000000001</v>
      </c>
      <c r="I4" s="499">
        <f t="shared" si="0"/>
        <v>1.17615</v>
      </c>
      <c r="J4" s="499">
        <f>J5+J6+J7</f>
        <v>8.2049999999999998E-2</v>
      </c>
      <c r="K4" s="501">
        <f t="shared" si="0"/>
        <v>4.8579999999999998E-2</v>
      </c>
      <c r="L4" s="502">
        <f t="shared" si="0"/>
        <v>0.14931</v>
      </c>
      <c r="M4" s="503">
        <f t="shared" si="0"/>
        <v>4.5740000000000003E-2</v>
      </c>
      <c r="N4" s="503">
        <f t="shared" si="0"/>
        <v>5.1979999999999998E-2</v>
      </c>
      <c r="O4" s="504">
        <f t="shared" si="0"/>
        <v>5.1589999999999997E-2</v>
      </c>
      <c r="P4" s="505">
        <f t="shared" si="0"/>
        <v>21.071769999999997</v>
      </c>
      <c r="Q4" s="499">
        <f t="shared" si="0"/>
        <v>2.43465</v>
      </c>
      <c r="R4" s="499">
        <f t="shared" si="0"/>
        <v>7.88131</v>
      </c>
      <c r="S4" s="500">
        <f>S5+S6+S7</f>
        <v>10.75581</v>
      </c>
      <c r="T4" s="598">
        <f t="shared" si="0"/>
        <v>51.63935</v>
      </c>
      <c r="U4" s="496"/>
      <c r="V4" s="496"/>
    </row>
    <row r="5" spans="1:22" ht="18.75" customHeight="1" x14ac:dyDescent="0.2">
      <c r="A5" s="506" t="s">
        <v>644</v>
      </c>
      <c r="B5" s="580" t="s">
        <v>200</v>
      </c>
      <c r="C5" s="581" t="s">
        <v>205</v>
      </c>
      <c r="D5" s="507">
        <f>E5+F5+G5</f>
        <v>21.896879999999999</v>
      </c>
      <c r="E5" s="508">
        <v>9.3529999999999998</v>
      </c>
      <c r="F5" s="509">
        <v>6.9012500000000001</v>
      </c>
      <c r="G5" s="509">
        <v>5.6426299999999996</v>
      </c>
      <c r="H5" s="507">
        <f>I5+J5+K5</f>
        <v>0.96674000000000004</v>
      </c>
      <c r="I5" s="508">
        <v>0.96674000000000004</v>
      </c>
      <c r="J5" s="508">
        <v>0</v>
      </c>
      <c r="K5" s="508">
        <v>0</v>
      </c>
      <c r="L5" s="507">
        <f>M5+N5+O5</f>
        <v>0</v>
      </c>
      <c r="M5" s="508">
        <v>0</v>
      </c>
      <c r="N5" s="508">
        <v>0</v>
      </c>
      <c r="O5" s="508">
        <v>0</v>
      </c>
      <c r="P5" s="510">
        <f>Q5+R5+S5</f>
        <v>15.15822</v>
      </c>
      <c r="Q5" s="508">
        <v>1.8465499999999999</v>
      </c>
      <c r="R5" s="508">
        <v>5.6635299999999997</v>
      </c>
      <c r="S5" s="508">
        <v>7.6481399999999997</v>
      </c>
      <c r="T5" s="599">
        <f>S5+R5+Q5+O5+N5+M5+K5+J5+I5+G5+F5+E5</f>
        <v>38.021840000000005</v>
      </c>
      <c r="U5" s="511"/>
      <c r="V5" s="496"/>
    </row>
    <row r="6" spans="1:22" ht="17.25" customHeight="1" x14ac:dyDescent="0.2">
      <c r="A6" s="506" t="s">
        <v>645</v>
      </c>
      <c r="B6" s="580" t="s">
        <v>700</v>
      </c>
      <c r="C6" s="581" t="s">
        <v>205</v>
      </c>
      <c r="D6" s="507">
        <f>E6+F6+G6</f>
        <v>6.7932499999999996</v>
      </c>
      <c r="E6" s="508">
        <v>2.61944</v>
      </c>
      <c r="F6" s="509">
        <v>2.3314499999999998</v>
      </c>
      <c r="G6" s="509">
        <v>1.84236</v>
      </c>
      <c r="H6" s="507">
        <f>I6+J6+K6</f>
        <v>0.32069000000000003</v>
      </c>
      <c r="I6" s="508">
        <v>0.19006000000000001</v>
      </c>
      <c r="J6" s="508">
        <v>8.2049999999999998E-2</v>
      </c>
      <c r="K6" s="508">
        <v>4.8579999999999998E-2</v>
      </c>
      <c r="L6" s="507">
        <f>M6+N6+O6</f>
        <v>0.14931</v>
      </c>
      <c r="M6" s="508">
        <v>4.5740000000000003E-2</v>
      </c>
      <c r="N6" s="508">
        <v>5.1979999999999998E-2</v>
      </c>
      <c r="O6" s="508">
        <v>5.1589999999999997E-2</v>
      </c>
      <c r="P6" s="510">
        <f>Q6+R6+S6</f>
        <v>5.5867399999999998</v>
      </c>
      <c r="Q6" s="508">
        <v>0.57135000000000002</v>
      </c>
      <c r="R6" s="508">
        <v>2.09727</v>
      </c>
      <c r="S6" s="508">
        <v>2.91812</v>
      </c>
      <c r="T6" s="599">
        <f>S6+R6+Q6+O6+N6+M6+K6+J6+I6+G6+F6+E6</f>
        <v>12.849990000000002</v>
      </c>
      <c r="U6" s="511"/>
      <c r="V6" s="496"/>
    </row>
    <row r="7" spans="1:22" ht="18.75" customHeight="1" thickBot="1" x14ac:dyDescent="0.25">
      <c r="A7" s="506" t="s">
        <v>646</v>
      </c>
      <c r="B7" s="580" t="s">
        <v>701</v>
      </c>
      <c r="C7" s="581" t="s">
        <v>205</v>
      </c>
      <c r="D7" s="507">
        <f>E7+F7+G7</f>
        <v>0.42136000000000001</v>
      </c>
      <c r="E7" s="508">
        <v>0.15357000000000001</v>
      </c>
      <c r="F7" s="509">
        <v>0.14480000000000001</v>
      </c>
      <c r="G7" s="509">
        <v>0.12299</v>
      </c>
      <c r="H7" s="507">
        <f>I7+J7+K7</f>
        <v>1.9349999999999999E-2</v>
      </c>
      <c r="I7" s="508">
        <v>1.9349999999999999E-2</v>
      </c>
      <c r="J7" s="508">
        <v>0</v>
      </c>
      <c r="K7" s="508">
        <v>0</v>
      </c>
      <c r="L7" s="507">
        <f>M7+N7+O7</f>
        <v>0</v>
      </c>
      <c r="M7" s="508">
        <v>0</v>
      </c>
      <c r="N7" s="508">
        <v>0</v>
      </c>
      <c r="O7" s="508">
        <v>0</v>
      </c>
      <c r="P7" s="510">
        <f>Q7+R7+S7</f>
        <v>0.32680999999999999</v>
      </c>
      <c r="Q7" s="508">
        <v>1.6750000000000001E-2</v>
      </c>
      <c r="R7" s="508">
        <v>0.12051000000000001</v>
      </c>
      <c r="S7" s="508">
        <v>0.18955</v>
      </c>
      <c r="T7" s="518">
        <f>S7+R7+Q7+O7+N7+M7+K7+J7+I7+G7+F7+E7</f>
        <v>0.76751999999999998</v>
      </c>
      <c r="U7" s="511"/>
      <c r="V7" s="496"/>
    </row>
    <row r="8" spans="1:22" ht="48.75" customHeight="1" thickBot="1" x14ac:dyDescent="0.25">
      <c r="A8" s="512">
        <v>2</v>
      </c>
      <c r="B8" s="582" t="s">
        <v>702</v>
      </c>
      <c r="C8" s="576" t="s">
        <v>205</v>
      </c>
      <c r="D8" s="513">
        <f>E8+F8+G8</f>
        <v>0</v>
      </c>
      <c r="E8" s="514">
        <v>0</v>
      </c>
      <c r="F8" s="514">
        <v>0</v>
      </c>
      <c r="G8" s="509">
        <v>0</v>
      </c>
      <c r="H8" s="513">
        <f>I8+J8+K8</f>
        <v>0</v>
      </c>
      <c r="I8" s="514">
        <v>0</v>
      </c>
      <c r="J8" s="514">
        <v>0</v>
      </c>
      <c r="K8" s="515">
        <v>0</v>
      </c>
      <c r="L8" s="513">
        <f>M8+N8+O8</f>
        <v>0</v>
      </c>
      <c r="M8" s="514">
        <v>0</v>
      </c>
      <c r="N8" s="514">
        <v>0</v>
      </c>
      <c r="O8" s="516">
        <v>0</v>
      </c>
      <c r="P8" s="517">
        <f>Q8+R8+S8</f>
        <v>0</v>
      </c>
      <c r="Q8" s="514">
        <v>0</v>
      </c>
      <c r="R8" s="514">
        <v>0</v>
      </c>
      <c r="S8" s="516">
        <v>0</v>
      </c>
      <c r="T8" s="596">
        <f>S8+R8+Q8+O8+N8+M8+K8+J8+I8+G8+F8+E8</f>
        <v>0</v>
      </c>
      <c r="U8" s="519"/>
    </row>
    <row r="9" spans="1:22" ht="44.25" customHeight="1" thickBot="1" x14ac:dyDescent="0.25">
      <c r="A9" s="520">
        <v>3</v>
      </c>
      <c r="B9" s="583" t="s">
        <v>703</v>
      </c>
      <c r="C9" s="584" t="s">
        <v>663</v>
      </c>
      <c r="D9" s="521">
        <f>D10+D15</f>
        <v>2400.5668022904565</v>
      </c>
      <c r="E9" s="522">
        <f t="shared" ref="E9:S9" si="1">E10+E15</f>
        <v>969.10326573976033</v>
      </c>
      <c r="F9" s="522">
        <f t="shared" si="1"/>
        <v>793.49406570545273</v>
      </c>
      <c r="G9" s="523">
        <f t="shared" si="1"/>
        <v>637.96947084524345</v>
      </c>
      <c r="H9" s="521">
        <f t="shared" si="1"/>
        <v>109.90742823234568</v>
      </c>
      <c r="I9" s="522">
        <f t="shared" si="1"/>
        <v>86.090030133227756</v>
      </c>
      <c r="J9" s="522">
        <f t="shared" si="1"/>
        <v>14.959944224394285</v>
      </c>
      <c r="K9" s="524">
        <f t="shared" si="1"/>
        <v>8.8574538747236371</v>
      </c>
      <c r="L9" s="525">
        <f t="shared" si="1"/>
        <v>27.222280717846566</v>
      </c>
      <c r="M9" s="526">
        <f t="shared" si="1"/>
        <v>8.3396447144886618</v>
      </c>
      <c r="N9" s="526">
        <f t="shared" si="1"/>
        <v>9.4759816496528337</v>
      </c>
      <c r="O9" s="527">
        <f t="shared" si="1"/>
        <v>9.406654353705072</v>
      </c>
      <c r="P9" s="528">
        <f t="shared" si="1"/>
        <v>1829.3993025593509</v>
      </c>
      <c r="Q9" s="522">
        <f t="shared" si="1"/>
        <v>198.73639874157885</v>
      </c>
      <c r="R9" s="522">
        <f t="shared" si="1"/>
        <v>685.03006297447791</v>
      </c>
      <c r="S9" s="523">
        <f t="shared" si="1"/>
        <v>945.63284084329416</v>
      </c>
      <c r="T9" s="529">
        <f>T10+T15</f>
        <v>4407.91</v>
      </c>
      <c r="U9" s="519"/>
    </row>
    <row r="10" spans="1:22" ht="30.75" customHeight="1" x14ac:dyDescent="0.2">
      <c r="A10" s="497" t="s">
        <v>704</v>
      </c>
      <c r="B10" s="578" t="s">
        <v>705</v>
      </c>
      <c r="C10" s="585" t="s">
        <v>663</v>
      </c>
      <c r="D10" s="530">
        <f>E10+F10+G10</f>
        <v>1442.6830325904566</v>
      </c>
      <c r="E10" s="531">
        <f t="shared" ref="E10:S10" si="2">E12+E14</f>
        <v>600.93072803976031</v>
      </c>
      <c r="F10" s="531">
        <f t="shared" si="2"/>
        <v>464.72235320545275</v>
      </c>
      <c r="G10" s="532">
        <f t="shared" si="2"/>
        <v>377.02995134524343</v>
      </c>
      <c r="H10" s="530">
        <f t="shared" si="2"/>
        <v>64.760317432345673</v>
      </c>
      <c r="I10" s="531">
        <f t="shared" si="2"/>
        <v>58.286664433227756</v>
      </c>
      <c r="J10" s="531">
        <f t="shared" si="2"/>
        <v>4.0661657243942839</v>
      </c>
      <c r="K10" s="533">
        <f t="shared" si="2"/>
        <v>2.407487274723636</v>
      </c>
      <c r="L10" s="534">
        <f t="shared" si="2"/>
        <v>7.3993809178465639</v>
      </c>
      <c r="M10" s="535">
        <f t="shared" si="2"/>
        <v>2.2667449144886604</v>
      </c>
      <c r="N10" s="535">
        <f t="shared" si="2"/>
        <v>2.5759816496528325</v>
      </c>
      <c r="O10" s="536">
        <f t="shared" si="2"/>
        <v>2.5566543537050714</v>
      </c>
      <c r="P10" s="537">
        <f t="shared" si="2"/>
        <v>1044.2572690593508</v>
      </c>
      <c r="Q10" s="531">
        <f t="shared" si="2"/>
        <v>120.65436174157884</v>
      </c>
      <c r="R10" s="531">
        <f t="shared" si="2"/>
        <v>390.57541237447793</v>
      </c>
      <c r="S10" s="532">
        <f t="shared" si="2"/>
        <v>533.02749494329419</v>
      </c>
      <c r="T10" s="538">
        <v>2559.1</v>
      </c>
    </row>
    <row r="11" spans="1:22" ht="24" customHeight="1" x14ac:dyDescent="0.2">
      <c r="A11" s="856" t="s">
        <v>706</v>
      </c>
      <c r="B11" s="857" t="s">
        <v>707</v>
      </c>
      <c r="C11" s="586" t="s">
        <v>642</v>
      </c>
      <c r="D11" s="539">
        <f t="shared" ref="D11:R11" si="3">$T$11</f>
        <v>49.557169096822477</v>
      </c>
      <c r="E11" s="540">
        <f t="shared" si="3"/>
        <v>49.557169096822477</v>
      </c>
      <c r="F11" s="540">
        <f t="shared" si="3"/>
        <v>49.557169096822477</v>
      </c>
      <c r="G11" s="541">
        <f t="shared" si="3"/>
        <v>49.557169096822477</v>
      </c>
      <c r="H11" s="539">
        <f t="shared" si="3"/>
        <v>49.557169096822477</v>
      </c>
      <c r="I11" s="540">
        <f t="shared" si="3"/>
        <v>49.557169096822477</v>
      </c>
      <c r="J11" s="540">
        <f t="shared" si="3"/>
        <v>49.557169096822477</v>
      </c>
      <c r="K11" s="542">
        <f t="shared" si="3"/>
        <v>49.557169096822477</v>
      </c>
      <c r="L11" s="539">
        <f t="shared" si="3"/>
        <v>49.557169096822477</v>
      </c>
      <c r="M11" s="540">
        <f t="shared" si="3"/>
        <v>49.557169096822477</v>
      </c>
      <c r="N11" s="540">
        <f t="shared" si="3"/>
        <v>49.557169096822477</v>
      </c>
      <c r="O11" s="541">
        <f t="shared" si="3"/>
        <v>49.557169096822477</v>
      </c>
      <c r="P11" s="543">
        <f t="shared" si="3"/>
        <v>49.557169096822477</v>
      </c>
      <c r="Q11" s="540">
        <f t="shared" si="3"/>
        <v>49.557169096822477</v>
      </c>
      <c r="R11" s="540">
        <f t="shared" si="3"/>
        <v>49.557169096822477</v>
      </c>
      <c r="S11" s="541">
        <f>$T$11</f>
        <v>49.557169096822477</v>
      </c>
      <c r="T11" s="544">
        <f>IF(T8+T4=0,0,T10/(T4+T8))</f>
        <v>49.557169096822477</v>
      </c>
    </row>
    <row r="12" spans="1:22" ht="18.75" customHeight="1" x14ac:dyDescent="0.2">
      <c r="A12" s="856"/>
      <c r="B12" s="857"/>
      <c r="C12" s="586" t="s">
        <v>663</v>
      </c>
      <c r="D12" s="545">
        <f t="shared" ref="D12:S12" si="4">D11*D4</f>
        <v>1442.6830325904566</v>
      </c>
      <c r="E12" s="546">
        <f t="shared" si="4"/>
        <v>600.93072803976031</v>
      </c>
      <c r="F12" s="546">
        <f t="shared" si="4"/>
        <v>464.72235320545275</v>
      </c>
      <c r="G12" s="547">
        <f t="shared" si="4"/>
        <v>377.02995134524343</v>
      </c>
      <c r="H12" s="545">
        <f t="shared" si="4"/>
        <v>64.760317432345673</v>
      </c>
      <c r="I12" s="546">
        <f t="shared" si="4"/>
        <v>58.286664433227756</v>
      </c>
      <c r="J12" s="546">
        <f t="shared" si="4"/>
        <v>4.0661657243942839</v>
      </c>
      <c r="K12" s="548">
        <f t="shared" si="4"/>
        <v>2.407487274723636</v>
      </c>
      <c r="L12" s="545">
        <f t="shared" si="4"/>
        <v>7.3993809178465639</v>
      </c>
      <c r="M12" s="546">
        <f t="shared" si="4"/>
        <v>2.2667449144886604</v>
      </c>
      <c r="N12" s="546">
        <f t="shared" si="4"/>
        <v>2.5759816496528325</v>
      </c>
      <c r="O12" s="547">
        <f t="shared" si="4"/>
        <v>2.5566543537050714</v>
      </c>
      <c r="P12" s="549">
        <f t="shared" si="4"/>
        <v>1044.2572690593508</v>
      </c>
      <c r="Q12" s="546">
        <f t="shared" si="4"/>
        <v>120.65436174157884</v>
      </c>
      <c r="R12" s="546">
        <f t="shared" si="4"/>
        <v>390.57541237447793</v>
      </c>
      <c r="S12" s="547">
        <f t="shared" si="4"/>
        <v>533.02749494329419</v>
      </c>
      <c r="T12" s="550">
        <f>T11*T4</f>
        <v>2559.1</v>
      </c>
      <c r="U12" s="519"/>
    </row>
    <row r="13" spans="1:22" ht="24" customHeight="1" x14ac:dyDescent="0.2">
      <c r="A13" s="856" t="s">
        <v>708</v>
      </c>
      <c r="B13" s="857" t="s">
        <v>709</v>
      </c>
      <c r="C13" s="586" t="s">
        <v>642</v>
      </c>
      <c r="D13" s="539">
        <f t="shared" ref="D13:R13" si="5">$T$13</f>
        <v>49.557169096822477</v>
      </c>
      <c r="E13" s="540">
        <f t="shared" si="5"/>
        <v>49.557169096822477</v>
      </c>
      <c r="F13" s="540">
        <f t="shared" si="5"/>
        <v>49.557169096822477</v>
      </c>
      <c r="G13" s="541">
        <f t="shared" si="5"/>
        <v>49.557169096822477</v>
      </c>
      <c r="H13" s="539">
        <f t="shared" si="5"/>
        <v>49.557169096822477</v>
      </c>
      <c r="I13" s="540">
        <f t="shared" si="5"/>
        <v>49.557169096822477</v>
      </c>
      <c r="J13" s="540">
        <f t="shared" si="5"/>
        <v>49.557169096822477</v>
      </c>
      <c r="K13" s="542">
        <f t="shared" si="5"/>
        <v>49.557169096822477</v>
      </c>
      <c r="L13" s="539">
        <f t="shared" si="5"/>
        <v>49.557169096822477</v>
      </c>
      <c r="M13" s="540">
        <f t="shared" si="5"/>
        <v>49.557169096822477</v>
      </c>
      <c r="N13" s="540">
        <f t="shared" si="5"/>
        <v>49.557169096822477</v>
      </c>
      <c r="O13" s="541">
        <f t="shared" si="5"/>
        <v>49.557169096822477</v>
      </c>
      <c r="P13" s="543">
        <f t="shared" si="5"/>
        <v>49.557169096822477</v>
      </c>
      <c r="Q13" s="540">
        <f t="shared" si="5"/>
        <v>49.557169096822477</v>
      </c>
      <c r="R13" s="540">
        <f t="shared" si="5"/>
        <v>49.557169096822477</v>
      </c>
      <c r="S13" s="541">
        <f>$T$13</f>
        <v>49.557169096822477</v>
      </c>
      <c r="T13" s="544">
        <f>IF(T8+T4=0,0,T10/(T4+T8))</f>
        <v>49.557169096822477</v>
      </c>
    </row>
    <row r="14" spans="1:22" ht="24" customHeight="1" thickBot="1" x14ac:dyDescent="0.25">
      <c r="A14" s="858"/>
      <c r="B14" s="859"/>
      <c r="C14" s="587" t="s">
        <v>663</v>
      </c>
      <c r="D14" s="551">
        <f>D13*D8</f>
        <v>0</v>
      </c>
      <c r="E14" s="552">
        <f t="shared" ref="E14:S14" si="6">E13*E8</f>
        <v>0</v>
      </c>
      <c r="F14" s="552">
        <f t="shared" si="6"/>
        <v>0</v>
      </c>
      <c r="G14" s="553">
        <f t="shared" si="6"/>
        <v>0</v>
      </c>
      <c r="H14" s="551">
        <f t="shared" si="6"/>
        <v>0</v>
      </c>
      <c r="I14" s="552">
        <f t="shared" si="6"/>
        <v>0</v>
      </c>
      <c r="J14" s="552">
        <f t="shared" si="6"/>
        <v>0</v>
      </c>
      <c r="K14" s="554">
        <f t="shared" si="6"/>
        <v>0</v>
      </c>
      <c r="L14" s="551">
        <f t="shared" si="6"/>
        <v>0</v>
      </c>
      <c r="M14" s="552">
        <f t="shared" si="6"/>
        <v>0</v>
      </c>
      <c r="N14" s="552">
        <f t="shared" si="6"/>
        <v>0</v>
      </c>
      <c r="O14" s="553">
        <f t="shared" si="6"/>
        <v>0</v>
      </c>
      <c r="P14" s="555">
        <f t="shared" si="6"/>
        <v>0</v>
      </c>
      <c r="Q14" s="552">
        <f t="shared" si="6"/>
        <v>0</v>
      </c>
      <c r="R14" s="552">
        <f t="shared" si="6"/>
        <v>0</v>
      </c>
      <c r="S14" s="553">
        <f t="shared" si="6"/>
        <v>0</v>
      </c>
      <c r="T14" s="556">
        <f>T13*T8</f>
        <v>0</v>
      </c>
    </row>
    <row r="15" spans="1:22" ht="35.25" customHeight="1" x14ac:dyDescent="0.2">
      <c r="A15" s="557" t="s">
        <v>710</v>
      </c>
      <c r="B15" s="588" t="s">
        <v>711</v>
      </c>
      <c r="C15" s="589" t="s">
        <v>663</v>
      </c>
      <c r="D15" s="534">
        <f>D17+D18</f>
        <v>957.88376970000002</v>
      </c>
      <c r="E15" s="535">
        <f t="shared" ref="E15:S15" si="7">E17+E18</f>
        <v>368.17253770000002</v>
      </c>
      <c r="F15" s="535">
        <f t="shared" si="7"/>
        <v>328.77171249999998</v>
      </c>
      <c r="G15" s="536">
        <f t="shared" si="7"/>
        <v>260.93951950000002</v>
      </c>
      <c r="H15" s="534">
        <f t="shared" si="7"/>
        <v>45.147110800000007</v>
      </c>
      <c r="I15" s="535">
        <f t="shared" si="7"/>
        <v>27.803365700000004</v>
      </c>
      <c r="J15" s="535">
        <f t="shared" si="7"/>
        <v>10.8937785</v>
      </c>
      <c r="K15" s="558">
        <f t="shared" si="7"/>
        <v>6.4499666000000007</v>
      </c>
      <c r="L15" s="534">
        <f t="shared" si="7"/>
        <v>19.822899800000002</v>
      </c>
      <c r="M15" s="535">
        <f t="shared" si="7"/>
        <v>6.072899800000001</v>
      </c>
      <c r="N15" s="535">
        <f t="shared" si="7"/>
        <v>6.9</v>
      </c>
      <c r="O15" s="536">
        <f t="shared" si="7"/>
        <v>6.85</v>
      </c>
      <c r="P15" s="559">
        <f t="shared" si="7"/>
        <v>785.14203350000003</v>
      </c>
      <c r="Q15" s="535">
        <f t="shared" si="7"/>
        <v>78.082037000000014</v>
      </c>
      <c r="R15" s="535">
        <f t="shared" si="7"/>
        <v>294.45465059999998</v>
      </c>
      <c r="S15" s="536">
        <f t="shared" si="7"/>
        <v>412.60534590000003</v>
      </c>
      <c r="T15" s="560">
        <v>1848.81</v>
      </c>
      <c r="U15" s="736"/>
      <c r="V15" s="736"/>
    </row>
    <row r="16" spans="1:22" ht="24" customHeight="1" x14ac:dyDescent="0.2">
      <c r="A16" s="856" t="s">
        <v>712</v>
      </c>
      <c r="B16" s="857" t="s">
        <v>709</v>
      </c>
      <c r="C16" s="586" t="s">
        <v>642</v>
      </c>
      <c r="D16" s="539">
        <f t="shared" ref="D16:R16" si="8">$T$16</f>
        <v>0</v>
      </c>
      <c r="E16" s="540">
        <f t="shared" si="8"/>
        <v>0</v>
      </c>
      <c r="F16" s="540">
        <f t="shared" si="8"/>
        <v>0</v>
      </c>
      <c r="G16" s="541">
        <f t="shared" si="8"/>
        <v>0</v>
      </c>
      <c r="H16" s="539">
        <f t="shared" si="8"/>
        <v>0</v>
      </c>
      <c r="I16" s="540">
        <f t="shared" si="8"/>
        <v>0</v>
      </c>
      <c r="J16" s="540">
        <f t="shared" si="8"/>
        <v>0</v>
      </c>
      <c r="K16" s="542">
        <f t="shared" si="8"/>
        <v>0</v>
      </c>
      <c r="L16" s="539">
        <f t="shared" si="8"/>
        <v>0</v>
      </c>
      <c r="M16" s="540">
        <f t="shared" si="8"/>
        <v>0</v>
      </c>
      <c r="N16" s="540">
        <f t="shared" si="8"/>
        <v>0</v>
      </c>
      <c r="O16" s="541">
        <f t="shared" si="8"/>
        <v>0</v>
      </c>
      <c r="P16" s="543">
        <f t="shared" si="8"/>
        <v>0</v>
      </c>
      <c r="Q16" s="540">
        <f t="shared" si="8"/>
        <v>0</v>
      </c>
      <c r="R16" s="540">
        <f t="shared" si="8"/>
        <v>0</v>
      </c>
      <c r="S16" s="541">
        <f>$T$16</f>
        <v>0</v>
      </c>
      <c r="T16" s="561">
        <v>0</v>
      </c>
    </row>
    <row r="17" spans="1:21" ht="16.5" customHeight="1" x14ac:dyDescent="0.2">
      <c r="A17" s="856"/>
      <c r="B17" s="857"/>
      <c r="C17" s="586" t="s">
        <v>663</v>
      </c>
      <c r="D17" s="539">
        <f t="shared" ref="D17:S17" si="9">D16*D8</f>
        <v>0</v>
      </c>
      <c r="E17" s="540">
        <f t="shared" si="9"/>
        <v>0</v>
      </c>
      <c r="F17" s="540">
        <f t="shared" si="9"/>
        <v>0</v>
      </c>
      <c r="G17" s="541">
        <f t="shared" si="9"/>
        <v>0</v>
      </c>
      <c r="H17" s="539">
        <f t="shared" si="9"/>
        <v>0</v>
      </c>
      <c r="I17" s="540">
        <f t="shared" si="9"/>
        <v>0</v>
      </c>
      <c r="J17" s="540">
        <f t="shared" si="9"/>
        <v>0</v>
      </c>
      <c r="K17" s="542">
        <f t="shared" si="9"/>
        <v>0</v>
      </c>
      <c r="L17" s="539">
        <f t="shared" si="9"/>
        <v>0</v>
      </c>
      <c r="M17" s="540">
        <f t="shared" si="9"/>
        <v>0</v>
      </c>
      <c r="N17" s="540">
        <f t="shared" si="9"/>
        <v>0</v>
      </c>
      <c r="O17" s="541">
        <f t="shared" si="9"/>
        <v>0</v>
      </c>
      <c r="P17" s="543">
        <f t="shared" si="9"/>
        <v>0</v>
      </c>
      <c r="Q17" s="540">
        <f t="shared" si="9"/>
        <v>0</v>
      </c>
      <c r="R17" s="540">
        <f t="shared" si="9"/>
        <v>0</v>
      </c>
      <c r="S17" s="541">
        <f t="shared" si="9"/>
        <v>0</v>
      </c>
      <c r="T17" s="544">
        <f>T16*T8</f>
        <v>0</v>
      </c>
    </row>
    <row r="18" spans="1:21" ht="45" customHeight="1" x14ac:dyDescent="0.2">
      <c r="A18" s="506" t="s">
        <v>713</v>
      </c>
      <c r="B18" s="580" t="s">
        <v>714</v>
      </c>
      <c r="C18" s="586" t="s">
        <v>663</v>
      </c>
      <c r="D18" s="539">
        <f>D20+D22+D24</f>
        <v>957.88376970000002</v>
      </c>
      <c r="E18" s="540">
        <f t="shared" ref="E18:M18" si="10">E20+E22+E24</f>
        <v>368.17253770000002</v>
      </c>
      <c r="F18" s="540">
        <f t="shared" si="10"/>
        <v>328.77171249999998</v>
      </c>
      <c r="G18" s="541">
        <f t="shared" si="10"/>
        <v>260.93951950000002</v>
      </c>
      <c r="H18" s="539">
        <f t="shared" si="10"/>
        <v>45.147110800000007</v>
      </c>
      <c r="I18" s="540">
        <f t="shared" si="10"/>
        <v>27.803365700000004</v>
      </c>
      <c r="J18" s="540">
        <f t="shared" si="10"/>
        <v>10.8937785</v>
      </c>
      <c r="K18" s="542">
        <f t="shared" si="10"/>
        <v>6.4499666000000007</v>
      </c>
      <c r="L18" s="539">
        <f>M18+N18+O18</f>
        <v>19.822899800000002</v>
      </c>
      <c r="M18" s="540">
        <f t="shared" si="10"/>
        <v>6.072899800000001</v>
      </c>
      <c r="N18" s="540">
        <v>6.9</v>
      </c>
      <c r="O18" s="541">
        <v>6.85</v>
      </c>
      <c r="P18" s="543">
        <f>Q18+R18+S18</f>
        <v>785.14203350000003</v>
      </c>
      <c r="Q18" s="540">
        <f>Q22+Q24</f>
        <v>78.082037000000014</v>
      </c>
      <c r="R18" s="540">
        <f t="shared" ref="R18:S18" si="11">R22+R24</f>
        <v>294.45465059999998</v>
      </c>
      <c r="S18" s="540">
        <f t="shared" si="11"/>
        <v>412.60534590000003</v>
      </c>
      <c r="T18" s="544">
        <v>1848.81</v>
      </c>
      <c r="U18" s="736"/>
    </row>
    <row r="19" spans="1:21" ht="24" customHeight="1" x14ac:dyDescent="0.2">
      <c r="A19" s="856" t="s">
        <v>715</v>
      </c>
      <c r="B19" s="857" t="s">
        <v>716</v>
      </c>
      <c r="C19" s="586" t="s">
        <v>642</v>
      </c>
      <c r="D19" s="539">
        <v>0</v>
      </c>
      <c r="E19" s="539">
        <v>0</v>
      </c>
      <c r="F19" s="539">
        <v>0</v>
      </c>
      <c r="G19" s="539">
        <v>0</v>
      </c>
      <c r="H19" s="539">
        <v>0</v>
      </c>
      <c r="I19" s="539">
        <v>0</v>
      </c>
      <c r="J19" s="539">
        <v>0</v>
      </c>
      <c r="K19" s="539">
        <v>0</v>
      </c>
      <c r="L19" s="539">
        <f>$T$19</f>
        <v>0</v>
      </c>
      <c r="M19" s="540">
        <f>T19</f>
        <v>0</v>
      </c>
      <c r="N19" s="540">
        <f>T19</f>
        <v>0</v>
      </c>
      <c r="O19" s="541">
        <f>T19</f>
        <v>0</v>
      </c>
      <c r="P19" s="543">
        <f>T19</f>
        <v>0</v>
      </c>
      <c r="Q19" s="540">
        <f>T19</f>
        <v>0</v>
      </c>
      <c r="R19" s="540">
        <f>T19</f>
        <v>0</v>
      </c>
      <c r="S19" s="541">
        <f>T19</f>
        <v>0</v>
      </c>
      <c r="T19" s="561">
        <v>0</v>
      </c>
    </row>
    <row r="20" spans="1:21" ht="18" customHeight="1" x14ac:dyDescent="0.2">
      <c r="A20" s="856"/>
      <c r="B20" s="857"/>
      <c r="C20" s="590" t="s">
        <v>663</v>
      </c>
      <c r="D20" s="540">
        <v>0</v>
      </c>
      <c r="E20" s="540">
        <v>0</v>
      </c>
      <c r="F20" s="540">
        <v>0</v>
      </c>
      <c r="G20" s="540">
        <v>0</v>
      </c>
      <c r="H20" s="540">
        <v>0</v>
      </c>
      <c r="I20" s="540">
        <v>0</v>
      </c>
      <c r="J20" s="540">
        <v>0</v>
      </c>
      <c r="K20" s="543">
        <v>0</v>
      </c>
      <c r="L20" s="539">
        <f>M20+N20+O20</f>
        <v>0</v>
      </c>
      <c r="M20" s="540">
        <f t="shared" ref="M20:O20" si="12">M19*M5</f>
        <v>0</v>
      </c>
      <c r="N20" s="540">
        <f t="shared" si="12"/>
        <v>0</v>
      </c>
      <c r="O20" s="541">
        <f t="shared" si="12"/>
        <v>0</v>
      </c>
      <c r="P20" s="543">
        <f>Q20+R20+S20</f>
        <v>0</v>
      </c>
      <c r="Q20" s="540">
        <v>0</v>
      </c>
      <c r="R20" s="540">
        <v>0</v>
      </c>
      <c r="S20" s="541">
        <v>0</v>
      </c>
      <c r="T20" s="544">
        <f>D20+H20+L20+P20</f>
        <v>0</v>
      </c>
    </row>
    <row r="21" spans="1:21" ht="24" customHeight="1" x14ac:dyDescent="0.2">
      <c r="A21" s="856" t="s">
        <v>717</v>
      </c>
      <c r="B21" s="857" t="s">
        <v>718</v>
      </c>
      <c r="C21" s="590" t="s">
        <v>642</v>
      </c>
      <c r="D21" s="539">
        <v>132.77000000000001</v>
      </c>
      <c r="E21" s="539">
        <f t="shared" ref="E21:K21" si="13">$T$21</f>
        <v>132.77000000000001</v>
      </c>
      <c r="F21" s="539">
        <f t="shared" si="13"/>
        <v>132.77000000000001</v>
      </c>
      <c r="G21" s="539">
        <f t="shared" si="13"/>
        <v>132.77000000000001</v>
      </c>
      <c r="H21" s="539">
        <f t="shared" si="13"/>
        <v>132.77000000000001</v>
      </c>
      <c r="I21" s="539">
        <f t="shared" si="13"/>
        <v>132.77000000000001</v>
      </c>
      <c r="J21" s="539">
        <f t="shared" si="13"/>
        <v>132.77000000000001</v>
      </c>
      <c r="K21" s="539">
        <f t="shared" si="13"/>
        <v>132.77000000000001</v>
      </c>
      <c r="L21" s="539">
        <f t="shared" ref="L21:R21" si="14">$T$21</f>
        <v>132.77000000000001</v>
      </c>
      <c r="M21" s="540">
        <f t="shared" si="14"/>
        <v>132.77000000000001</v>
      </c>
      <c r="N21" s="540">
        <f t="shared" si="14"/>
        <v>132.77000000000001</v>
      </c>
      <c r="O21" s="541">
        <f t="shared" si="14"/>
        <v>132.77000000000001</v>
      </c>
      <c r="P21" s="543">
        <f t="shared" si="14"/>
        <v>132.77000000000001</v>
      </c>
      <c r="Q21" s="540">
        <f t="shared" si="14"/>
        <v>132.77000000000001</v>
      </c>
      <c r="R21" s="540">
        <f t="shared" si="14"/>
        <v>132.77000000000001</v>
      </c>
      <c r="S21" s="541">
        <f>$T$21</f>
        <v>132.77000000000001</v>
      </c>
      <c r="T21" s="561">
        <v>132.77000000000001</v>
      </c>
    </row>
    <row r="22" spans="1:21" ht="20.25" customHeight="1" x14ac:dyDescent="0.2">
      <c r="A22" s="856"/>
      <c r="B22" s="857"/>
      <c r="C22" s="590" t="s">
        <v>663</v>
      </c>
      <c r="D22" s="540">
        <f>E22+F22+G22</f>
        <v>901.93980250000004</v>
      </c>
      <c r="E22" s="539">
        <f>E6*E21</f>
        <v>347.78304880000002</v>
      </c>
      <c r="F22" s="539">
        <f t="shared" ref="F22:S22" si="15">F6*F21</f>
        <v>309.54661649999997</v>
      </c>
      <c r="G22" s="539">
        <f t="shared" si="15"/>
        <v>244.61013720000003</v>
      </c>
      <c r="H22" s="539">
        <f t="shared" si="15"/>
        <v>42.578011300000007</v>
      </c>
      <c r="I22" s="539">
        <f t="shared" si="15"/>
        <v>25.234266200000004</v>
      </c>
      <c r="J22" s="539">
        <f t="shared" si="15"/>
        <v>10.8937785</v>
      </c>
      <c r="K22" s="539">
        <f t="shared" si="15"/>
        <v>6.4499666000000007</v>
      </c>
      <c r="L22" s="539">
        <f t="shared" si="15"/>
        <v>19.823888700000001</v>
      </c>
      <c r="M22" s="539">
        <f t="shared" si="15"/>
        <v>6.072899800000001</v>
      </c>
      <c r="N22" s="539">
        <f t="shared" si="15"/>
        <v>6.9013846000000001</v>
      </c>
      <c r="O22" s="539">
        <f t="shared" si="15"/>
        <v>6.8496043000000002</v>
      </c>
      <c r="P22" s="539">
        <f t="shared" si="15"/>
        <v>741.7514698</v>
      </c>
      <c r="Q22" s="539">
        <f t="shared" si="15"/>
        <v>75.858139500000007</v>
      </c>
      <c r="R22" s="539">
        <f t="shared" si="15"/>
        <v>278.45453789999999</v>
      </c>
      <c r="S22" s="539">
        <f t="shared" si="15"/>
        <v>387.43879240000001</v>
      </c>
      <c r="T22" s="544">
        <f>D22+H22+L22+P22</f>
        <v>1706.0931722999999</v>
      </c>
    </row>
    <row r="23" spans="1:21" ht="21.75" customHeight="1" x14ac:dyDescent="0.2">
      <c r="A23" s="856" t="s">
        <v>719</v>
      </c>
      <c r="B23" s="857" t="s">
        <v>720</v>
      </c>
      <c r="C23" s="590" t="s">
        <v>642</v>
      </c>
      <c r="D23" s="539">
        <f t="shared" ref="D23:K23" si="16">$T$23</f>
        <v>132.77000000000001</v>
      </c>
      <c r="E23" s="539">
        <f t="shared" si="16"/>
        <v>132.77000000000001</v>
      </c>
      <c r="F23" s="539">
        <f t="shared" si="16"/>
        <v>132.77000000000001</v>
      </c>
      <c r="G23" s="539">
        <f t="shared" si="16"/>
        <v>132.77000000000001</v>
      </c>
      <c r="H23" s="539">
        <f t="shared" si="16"/>
        <v>132.77000000000001</v>
      </c>
      <c r="I23" s="539">
        <f t="shared" si="16"/>
        <v>132.77000000000001</v>
      </c>
      <c r="J23" s="539">
        <f t="shared" si="16"/>
        <v>132.77000000000001</v>
      </c>
      <c r="K23" s="539">
        <f t="shared" si="16"/>
        <v>132.77000000000001</v>
      </c>
      <c r="L23" s="539">
        <f t="shared" ref="L23:R23" si="17">$T$23</f>
        <v>132.77000000000001</v>
      </c>
      <c r="M23" s="540">
        <f t="shared" si="17"/>
        <v>132.77000000000001</v>
      </c>
      <c r="N23" s="540">
        <f t="shared" si="17"/>
        <v>132.77000000000001</v>
      </c>
      <c r="O23" s="541">
        <f t="shared" si="17"/>
        <v>132.77000000000001</v>
      </c>
      <c r="P23" s="543">
        <f t="shared" si="17"/>
        <v>132.77000000000001</v>
      </c>
      <c r="Q23" s="540">
        <f t="shared" si="17"/>
        <v>132.77000000000001</v>
      </c>
      <c r="R23" s="540">
        <f t="shared" si="17"/>
        <v>132.77000000000001</v>
      </c>
      <c r="S23" s="541">
        <f>$T$23</f>
        <v>132.77000000000001</v>
      </c>
      <c r="T23" s="561">
        <v>132.77000000000001</v>
      </c>
    </row>
    <row r="24" spans="1:21" ht="20.25" customHeight="1" thickBot="1" x14ac:dyDescent="0.25">
      <c r="A24" s="858"/>
      <c r="B24" s="859"/>
      <c r="C24" s="591" t="s">
        <v>663</v>
      </c>
      <c r="D24" s="562">
        <f>E24+F24+G24</f>
        <v>55.943967200000017</v>
      </c>
      <c r="E24" s="562">
        <f>E7*E23</f>
        <v>20.389488900000003</v>
      </c>
      <c r="F24" s="562">
        <f t="shared" ref="F24:S24" si="18">F7*F23</f>
        <v>19.225096000000004</v>
      </c>
      <c r="G24" s="562">
        <f t="shared" si="18"/>
        <v>16.329382300000002</v>
      </c>
      <c r="H24" s="562">
        <f t="shared" si="18"/>
        <v>2.5690995000000001</v>
      </c>
      <c r="I24" s="562">
        <f t="shared" si="18"/>
        <v>2.5690995000000001</v>
      </c>
      <c r="J24" s="562">
        <f t="shared" si="18"/>
        <v>0</v>
      </c>
      <c r="K24" s="562">
        <f t="shared" si="18"/>
        <v>0</v>
      </c>
      <c r="L24" s="562">
        <f t="shared" si="18"/>
        <v>0</v>
      </c>
      <c r="M24" s="562">
        <f t="shared" si="18"/>
        <v>0</v>
      </c>
      <c r="N24" s="562">
        <f t="shared" si="18"/>
        <v>0</v>
      </c>
      <c r="O24" s="562">
        <f t="shared" si="18"/>
        <v>0</v>
      </c>
      <c r="P24" s="562">
        <f t="shared" si="18"/>
        <v>43.390563700000001</v>
      </c>
      <c r="Q24" s="562">
        <f t="shared" si="18"/>
        <v>2.2238975000000001</v>
      </c>
      <c r="R24" s="562">
        <f t="shared" si="18"/>
        <v>16.000112700000003</v>
      </c>
      <c r="S24" s="562">
        <f t="shared" si="18"/>
        <v>25.166553500000003</v>
      </c>
      <c r="T24" s="563">
        <f>D24+H24+L24+P24</f>
        <v>101.90363040000003</v>
      </c>
    </row>
    <row r="25" spans="1:21" ht="30" customHeight="1" x14ac:dyDescent="0.25">
      <c r="A25" s="564"/>
      <c r="B25" s="564"/>
      <c r="C25" s="564"/>
      <c r="D25" s="737"/>
      <c r="E25" s="737"/>
      <c r="F25" s="737"/>
      <c r="G25" s="737"/>
      <c r="H25" s="737"/>
      <c r="I25" s="737"/>
      <c r="J25" s="737"/>
      <c r="K25" s="737"/>
      <c r="L25" s="737"/>
      <c r="M25" s="737"/>
      <c r="N25" s="737"/>
      <c r="O25" s="737"/>
      <c r="P25" s="737"/>
      <c r="Q25" s="737"/>
      <c r="R25" s="737"/>
      <c r="S25" s="737"/>
      <c r="T25" s="737"/>
    </row>
    <row r="26" spans="1:21" ht="15" x14ac:dyDescent="0.25">
      <c r="A26" s="565" t="s">
        <v>721</v>
      </c>
      <c r="B26" s="566"/>
      <c r="C26" s="566"/>
      <c r="D26" s="566"/>
      <c r="E26" s="566"/>
      <c r="F26" s="566"/>
      <c r="G26" s="566"/>
      <c r="H26" s="566"/>
      <c r="I26" s="566" t="s">
        <v>722</v>
      </c>
      <c r="J26" s="566"/>
      <c r="K26" s="566"/>
      <c r="L26" s="564"/>
      <c r="M26" s="564"/>
      <c r="N26" s="564"/>
      <c r="O26" s="564"/>
      <c r="P26" s="564"/>
      <c r="Q26" s="564"/>
      <c r="R26" s="564"/>
      <c r="S26" s="564"/>
      <c r="T26" s="564"/>
    </row>
    <row r="27" spans="1:21" ht="15" x14ac:dyDescent="0.25">
      <c r="A27" s="566"/>
      <c r="B27" s="566"/>
      <c r="C27" s="566"/>
      <c r="D27" s="566"/>
      <c r="E27" s="860" t="s">
        <v>723</v>
      </c>
      <c r="F27" s="860"/>
      <c r="G27" s="566" t="s">
        <v>206</v>
      </c>
      <c r="H27" s="566"/>
      <c r="I27" s="566"/>
      <c r="J27" s="566"/>
      <c r="K27" s="566"/>
      <c r="L27" s="564"/>
      <c r="M27" s="564"/>
      <c r="N27" s="564"/>
      <c r="O27" s="564"/>
      <c r="P27" s="564"/>
      <c r="Q27" s="564"/>
      <c r="R27" s="564"/>
      <c r="S27" s="564"/>
      <c r="T27" s="564"/>
    </row>
    <row r="28" spans="1:21" ht="15" x14ac:dyDescent="0.25">
      <c r="A28" s="564" t="s">
        <v>724</v>
      </c>
      <c r="B28" s="564"/>
      <c r="C28" s="564"/>
      <c r="D28" s="564"/>
      <c r="E28" s="564"/>
      <c r="F28" s="564"/>
      <c r="G28" s="564"/>
      <c r="H28" s="564"/>
      <c r="I28" s="564"/>
      <c r="J28" s="564"/>
      <c r="K28" s="564"/>
      <c r="L28" s="564"/>
      <c r="M28" s="564"/>
      <c r="N28" s="564"/>
      <c r="O28" s="564"/>
      <c r="P28" s="564"/>
      <c r="Q28" s="564"/>
      <c r="R28" s="564"/>
      <c r="S28" s="564"/>
      <c r="T28" s="564"/>
    </row>
    <row r="29" spans="1:21" ht="18.75" customHeight="1" x14ac:dyDescent="0.25">
      <c r="A29" s="567" t="s">
        <v>725</v>
      </c>
      <c r="B29" s="861" t="s">
        <v>726</v>
      </c>
      <c r="C29" s="861"/>
      <c r="D29" s="861"/>
      <c r="E29" s="861"/>
      <c r="F29" s="861"/>
      <c r="G29" s="861"/>
      <c r="H29" s="861"/>
      <c r="I29" s="861"/>
      <c r="J29" s="861"/>
      <c r="K29" s="861"/>
      <c r="L29" s="861"/>
      <c r="M29" s="861"/>
      <c r="N29" s="861"/>
      <c r="O29" s="861"/>
      <c r="P29" s="861"/>
      <c r="Q29" s="861"/>
      <c r="R29" s="861"/>
      <c r="S29" s="861"/>
      <c r="T29" s="861"/>
    </row>
    <row r="30" spans="1:21" ht="24" customHeight="1" x14ac:dyDescent="0.25">
      <c r="A30" s="564" t="s">
        <v>727</v>
      </c>
      <c r="B30" s="861" t="s">
        <v>728</v>
      </c>
      <c r="C30" s="861"/>
      <c r="D30" s="861"/>
      <c r="E30" s="861"/>
      <c r="F30" s="861"/>
      <c r="G30" s="861"/>
      <c r="H30" s="861"/>
      <c r="I30" s="861"/>
      <c r="J30" s="861"/>
      <c r="K30" s="861"/>
      <c r="L30" s="861"/>
      <c r="M30" s="861"/>
      <c r="N30" s="861"/>
      <c r="O30" s="861"/>
      <c r="P30" s="861"/>
      <c r="Q30" s="861"/>
      <c r="R30" s="861"/>
      <c r="S30" s="861"/>
      <c r="T30" s="861"/>
    </row>
    <row r="31" spans="1:21" ht="14.25" x14ac:dyDescent="0.2">
      <c r="B31" s="592"/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</row>
    <row r="37" spans="12:12" x14ac:dyDescent="0.2">
      <c r="L37" s="568"/>
    </row>
  </sheetData>
  <mergeCells count="17">
    <mergeCell ref="A16:A17"/>
    <mergeCell ref="B16:B17"/>
    <mergeCell ref="E27:F27"/>
    <mergeCell ref="B29:T29"/>
    <mergeCell ref="B30:T30"/>
    <mergeCell ref="A19:A20"/>
    <mergeCell ref="B19:B20"/>
    <mergeCell ref="A21:A22"/>
    <mergeCell ref="B21:B22"/>
    <mergeCell ref="A23:A24"/>
    <mergeCell ref="B23:B24"/>
    <mergeCell ref="B1:T1"/>
    <mergeCell ref="S2:T2"/>
    <mergeCell ref="A11:A12"/>
    <mergeCell ref="B11:B12"/>
    <mergeCell ref="A13:A14"/>
    <mergeCell ref="B13:B14"/>
  </mergeCells>
  <pageMargins left="0.39370078740157483" right="0.19685039370078741" top="0.74803149606299213" bottom="0.74803149606299213" header="0.31496062992125984" footer="0.31496062992125984"/>
  <pageSetup paperSize="9" scale="6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X130"/>
  <sheetViews>
    <sheetView view="pageBreakPreview" topLeftCell="A70" zoomScale="80" zoomScaleNormal="64" zoomScaleSheetLayoutView="80" zoomScalePageLayoutView="70" workbookViewId="0">
      <selection activeCell="T90" sqref="T90"/>
    </sheetView>
  </sheetViews>
  <sheetFormatPr defaultColWidth="9.140625" defaultRowHeight="12.75" x14ac:dyDescent="0.2"/>
  <cols>
    <col min="1" max="1" width="7.85546875" style="155" customWidth="1"/>
    <col min="2" max="2" width="38.42578125" style="125" customWidth="1"/>
    <col min="3" max="3" width="9.140625" style="128" customWidth="1"/>
    <col min="4" max="4" width="9.42578125" style="128" customWidth="1"/>
    <col min="5" max="6" width="8.7109375" style="128" customWidth="1"/>
    <col min="7" max="7" width="10.28515625" style="128" customWidth="1"/>
    <col min="8" max="8" width="9.85546875" style="128" customWidth="1"/>
    <col min="9" max="10" width="8.42578125" style="128" customWidth="1"/>
    <col min="11" max="11" width="8.7109375" style="128" customWidth="1"/>
    <col min="12" max="12" width="8.5703125" style="128" customWidth="1"/>
    <col min="13" max="13" width="8.7109375" style="128" customWidth="1"/>
    <col min="14" max="14" width="9.42578125" style="128" customWidth="1"/>
    <col min="15" max="15" width="8" style="125" customWidth="1"/>
    <col min="16" max="16" width="8.28515625" style="125" customWidth="1"/>
    <col min="17" max="17" width="9.140625" style="125" customWidth="1"/>
    <col min="18" max="18" width="9.5703125" style="125" customWidth="1"/>
    <col min="19" max="19" width="9.28515625" style="125" customWidth="1"/>
    <col min="20" max="20" width="7.42578125" style="128" customWidth="1"/>
    <col min="21" max="21" width="6.28515625" style="128" customWidth="1"/>
    <col min="22" max="22" width="8.5703125" style="128" customWidth="1"/>
    <col min="23" max="23" width="6.140625" style="128" customWidth="1"/>
    <col min="24" max="24" width="8.28515625" style="128" customWidth="1"/>
    <col min="25" max="16384" width="9.140625" style="129"/>
  </cols>
  <sheetData>
    <row r="1" spans="1:24" s="147" customFormat="1" ht="18" customHeight="1" x14ac:dyDescent="0.2">
      <c r="B1" s="968" t="s">
        <v>295</v>
      </c>
      <c r="C1" s="968"/>
      <c r="D1" s="148"/>
      <c r="E1" s="148"/>
      <c r="F1" s="148"/>
      <c r="G1" s="148"/>
      <c r="H1" s="148"/>
      <c r="I1" s="148"/>
      <c r="J1" s="968"/>
      <c r="K1" s="968"/>
      <c r="L1" s="968"/>
      <c r="M1" s="968"/>
      <c r="N1" s="968"/>
      <c r="O1" s="163"/>
      <c r="P1" s="163"/>
      <c r="Q1" s="968" t="s">
        <v>207</v>
      </c>
      <c r="R1" s="968"/>
      <c r="S1" s="968"/>
      <c r="T1" s="968"/>
      <c r="U1" s="968"/>
      <c r="V1" s="968"/>
      <c r="W1" s="968"/>
    </row>
    <row r="2" spans="1:24" s="147" customFormat="1" ht="60" customHeight="1" x14ac:dyDescent="0.2">
      <c r="B2" s="635" t="s">
        <v>747</v>
      </c>
      <c r="C2" s="142"/>
      <c r="D2" s="148" t="s">
        <v>343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64"/>
      <c r="P2" s="164"/>
      <c r="Q2" s="970" t="s">
        <v>518</v>
      </c>
      <c r="R2" s="970"/>
      <c r="S2" s="970"/>
      <c r="T2" s="970"/>
      <c r="U2" s="970"/>
      <c r="V2" s="970"/>
      <c r="W2" s="970"/>
    </row>
    <row r="3" spans="1:24" s="147" customFormat="1" ht="14.25" customHeight="1" x14ac:dyDescent="0.25">
      <c r="B3" s="969"/>
      <c r="C3" s="969"/>
      <c r="D3" s="156"/>
      <c r="E3" s="156"/>
      <c r="F3" s="156"/>
      <c r="G3" s="156"/>
      <c r="H3" s="156"/>
      <c r="I3" s="148"/>
      <c r="J3" s="156"/>
      <c r="K3" s="156"/>
      <c r="L3" s="156"/>
      <c r="M3" s="156"/>
      <c r="N3" s="156"/>
      <c r="O3" s="165"/>
      <c r="P3" s="165"/>
      <c r="Q3" s="971" t="s">
        <v>749</v>
      </c>
      <c r="R3" s="971"/>
      <c r="S3" s="971"/>
      <c r="T3" s="971"/>
      <c r="U3" s="971"/>
      <c r="V3" s="971"/>
      <c r="W3" s="971"/>
    </row>
    <row r="4" spans="1:24" s="147" customFormat="1" ht="25.5" customHeight="1" x14ac:dyDescent="0.2">
      <c r="B4" s="967" t="s">
        <v>760</v>
      </c>
      <c r="C4" s="90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63"/>
      <c r="P4" s="163"/>
      <c r="Q4" s="163"/>
      <c r="R4" s="908" t="s">
        <v>797</v>
      </c>
      <c r="S4" s="908"/>
      <c r="T4" s="908"/>
      <c r="U4" s="908"/>
      <c r="V4" s="908"/>
      <c r="W4" s="908"/>
    </row>
    <row r="5" spans="1:24" ht="18" x14ac:dyDescent="0.2">
      <c r="A5" s="896" t="s">
        <v>16</v>
      </c>
      <c r="B5" s="896"/>
      <c r="C5" s="896"/>
      <c r="D5" s="896"/>
      <c r="E5" s="896"/>
      <c r="F5" s="896"/>
      <c r="G5" s="896"/>
      <c r="H5" s="896"/>
      <c r="I5" s="896"/>
      <c r="J5" s="896"/>
      <c r="K5" s="896"/>
      <c r="L5" s="896"/>
      <c r="M5" s="896"/>
      <c r="N5" s="896"/>
      <c r="O5" s="896"/>
      <c r="P5" s="896"/>
      <c r="Q5" s="896"/>
      <c r="R5" s="896"/>
      <c r="S5" s="896"/>
      <c r="T5" s="896"/>
      <c r="U5" s="896"/>
      <c r="V5" s="896"/>
      <c r="W5" s="896"/>
      <c r="X5" s="896"/>
    </row>
    <row r="6" spans="1:24" ht="18.75" customHeight="1" x14ac:dyDescent="0.2">
      <c r="A6" s="966" t="s">
        <v>516</v>
      </c>
      <c r="B6" s="966"/>
      <c r="C6" s="966"/>
      <c r="D6" s="966"/>
      <c r="E6" s="966"/>
      <c r="F6" s="966"/>
      <c r="G6" s="966"/>
      <c r="H6" s="966"/>
      <c r="I6" s="966"/>
      <c r="J6" s="966"/>
      <c r="K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66"/>
    </row>
    <row r="7" spans="1:24" ht="15" customHeight="1" x14ac:dyDescent="0.2">
      <c r="A7" s="951" t="s">
        <v>17</v>
      </c>
      <c r="B7" s="951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951"/>
      <c r="O7" s="951"/>
      <c r="P7" s="951"/>
      <c r="Q7" s="951"/>
      <c r="R7" s="951"/>
      <c r="S7" s="951"/>
      <c r="T7" s="951"/>
      <c r="U7" s="951"/>
      <c r="V7" s="951"/>
      <c r="W7" s="951"/>
      <c r="X7" s="951"/>
    </row>
    <row r="8" spans="1:24" ht="77.45" customHeight="1" x14ac:dyDescent="0.2">
      <c r="A8" s="932" t="s">
        <v>339</v>
      </c>
      <c r="B8" s="932" t="s">
        <v>340</v>
      </c>
      <c r="C8" s="955" t="s">
        <v>344</v>
      </c>
      <c r="D8" s="924" t="s">
        <v>282</v>
      </c>
      <c r="E8" s="925"/>
      <c r="F8" s="925"/>
      <c r="G8" s="925"/>
      <c r="H8" s="925"/>
      <c r="I8" s="925"/>
      <c r="J8" s="926"/>
      <c r="K8" s="952" t="s">
        <v>5</v>
      </c>
      <c r="L8" s="952" t="s">
        <v>6</v>
      </c>
      <c r="M8" s="941" t="s">
        <v>7</v>
      </c>
      <c r="N8" s="944" t="s">
        <v>270</v>
      </c>
      <c r="O8" s="944"/>
      <c r="P8" s="944" t="s">
        <v>208</v>
      </c>
      <c r="Q8" s="944"/>
      <c r="R8" s="944"/>
      <c r="S8" s="944"/>
      <c r="T8" s="945" t="s">
        <v>11</v>
      </c>
      <c r="U8" s="945" t="s">
        <v>283</v>
      </c>
      <c r="V8" s="938" t="s">
        <v>19</v>
      </c>
      <c r="W8" s="938" t="s">
        <v>276</v>
      </c>
      <c r="X8" s="945" t="s">
        <v>291</v>
      </c>
    </row>
    <row r="9" spans="1:24" ht="15.6" customHeight="1" x14ac:dyDescent="0.2">
      <c r="A9" s="933"/>
      <c r="B9" s="933"/>
      <c r="C9" s="958"/>
      <c r="D9" s="955" t="s">
        <v>275</v>
      </c>
      <c r="E9" s="960" t="s">
        <v>346</v>
      </c>
      <c r="F9" s="961"/>
      <c r="G9" s="961"/>
      <c r="H9" s="961"/>
      <c r="I9" s="961"/>
      <c r="J9" s="962"/>
      <c r="K9" s="953"/>
      <c r="L9" s="953"/>
      <c r="M9" s="942"/>
      <c r="N9" s="941" t="s">
        <v>1</v>
      </c>
      <c r="O9" s="955" t="s">
        <v>395</v>
      </c>
      <c r="P9" s="935" t="s">
        <v>798</v>
      </c>
      <c r="Q9" s="935" t="s">
        <v>799</v>
      </c>
      <c r="R9" s="935" t="s">
        <v>800</v>
      </c>
      <c r="S9" s="935" t="s">
        <v>801</v>
      </c>
      <c r="T9" s="946"/>
      <c r="U9" s="946"/>
      <c r="V9" s="939"/>
      <c r="W9" s="939"/>
      <c r="X9" s="946"/>
    </row>
    <row r="10" spans="1:24" ht="55.15" customHeight="1" x14ac:dyDescent="0.2">
      <c r="A10" s="933"/>
      <c r="B10" s="933"/>
      <c r="C10" s="958"/>
      <c r="D10" s="956"/>
      <c r="E10" s="930" t="s">
        <v>338</v>
      </c>
      <c r="F10" s="930" t="s">
        <v>273</v>
      </c>
      <c r="G10" s="930" t="s">
        <v>4</v>
      </c>
      <c r="H10" s="930" t="s">
        <v>0</v>
      </c>
      <c r="I10" s="963" t="s">
        <v>18</v>
      </c>
      <c r="J10" s="964"/>
      <c r="K10" s="953"/>
      <c r="L10" s="953"/>
      <c r="M10" s="942"/>
      <c r="N10" s="942"/>
      <c r="O10" s="956"/>
      <c r="P10" s="936"/>
      <c r="Q10" s="936"/>
      <c r="R10" s="936"/>
      <c r="S10" s="936"/>
      <c r="T10" s="946"/>
      <c r="U10" s="946"/>
      <c r="V10" s="939"/>
      <c r="W10" s="939"/>
      <c r="X10" s="946"/>
    </row>
    <row r="11" spans="1:24" ht="105" customHeight="1" x14ac:dyDescent="0.2">
      <c r="A11" s="934"/>
      <c r="B11" s="934"/>
      <c r="C11" s="959"/>
      <c r="D11" s="957"/>
      <c r="E11" s="930"/>
      <c r="F11" s="930"/>
      <c r="G11" s="930"/>
      <c r="H11" s="930"/>
      <c r="I11" s="149" t="s">
        <v>3</v>
      </c>
      <c r="J11" s="149" t="s">
        <v>2</v>
      </c>
      <c r="K11" s="954"/>
      <c r="L11" s="954"/>
      <c r="M11" s="943"/>
      <c r="N11" s="943"/>
      <c r="O11" s="957"/>
      <c r="P11" s="937"/>
      <c r="Q11" s="937"/>
      <c r="R11" s="937"/>
      <c r="S11" s="937"/>
      <c r="T11" s="947"/>
      <c r="U11" s="947"/>
      <c r="V11" s="940"/>
      <c r="W11" s="940"/>
      <c r="X11" s="947"/>
    </row>
    <row r="12" spans="1:24" s="323" customFormat="1" ht="15.75" customHeight="1" x14ac:dyDescent="0.2">
      <c r="A12" s="319">
        <v>1</v>
      </c>
      <c r="B12" s="319">
        <v>2</v>
      </c>
      <c r="C12" s="319">
        <v>3</v>
      </c>
      <c r="D12" s="319">
        <v>4</v>
      </c>
      <c r="E12" s="319">
        <v>5</v>
      </c>
      <c r="F12" s="319">
        <v>6</v>
      </c>
      <c r="G12" s="320">
        <v>7</v>
      </c>
      <c r="H12" s="319">
        <v>8</v>
      </c>
      <c r="I12" s="319">
        <v>9</v>
      </c>
      <c r="J12" s="319">
        <v>10</v>
      </c>
      <c r="K12" s="321">
        <v>11</v>
      </c>
      <c r="L12" s="321">
        <v>12</v>
      </c>
      <c r="M12" s="321">
        <v>13</v>
      </c>
      <c r="N12" s="319">
        <v>14</v>
      </c>
      <c r="O12" s="319">
        <v>15</v>
      </c>
      <c r="P12" s="319">
        <v>16</v>
      </c>
      <c r="Q12" s="319">
        <v>17</v>
      </c>
      <c r="R12" s="319">
        <v>18</v>
      </c>
      <c r="S12" s="319">
        <v>19</v>
      </c>
      <c r="T12" s="319">
        <v>20</v>
      </c>
      <c r="U12" s="319">
        <v>21</v>
      </c>
      <c r="V12" s="319">
        <v>22</v>
      </c>
      <c r="W12" s="319">
        <v>23</v>
      </c>
      <c r="X12" s="322">
        <v>24</v>
      </c>
    </row>
    <row r="13" spans="1:24" ht="21" customHeight="1" x14ac:dyDescent="0.2">
      <c r="A13" s="150" t="s">
        <v>350</v>
      </c>
      <c r="B13" s="948" t="s">
        <v>228</v>
      </c>
      <c r="C13" s="949"/>
      <c r="D13" s="949"/>
      <c r="E13" s="949"/>
      <c r="F13" s="949"/>
      <c r="G13" s="949"/>
      <c r="H13" s="949"/>
      <c r="I13" s="949"/>
      <c r="J13" s="949"/>
      <c r="K13" s="949"/>
      <c r="L13" s="949"/>
      <c r="M13" s="949"/>
      <c r="N13" s="949"/>
      <c r="O13" s="949"/>
      <c r="P13" s="949"/>
      <c r="Q13" s="949"/>
      <c r="R13" s="949"/>
      <c r="S13" s="949"/>
      <c r="T13" s="949"/>
      <c r="U13" s="949"/>
      <c r="V13" s="949"/>
      <c r="W13" s="949"/>
      <c r="X13" s="950"/>
    </row>
    <row r="14" spans="1:24" s="137" customFormat="1" ht="16.149999999999999" customHeight="1" x14ac:dyDescent="0.2">
      <c r="A14" s="138" t="s">
        <v>211</v>
      </c>
      <c r="B14" s="909" t="str">
        <f>'4'!B16:W16</f>
        <v xml:space="preserve"> Будівництво, реконструкція та модернізація об’єктів теплопостачання (звільняється від оподаткування згідно з пунктом 154.9 статті 154  Податкового кодексу України), з урахуванням:</v>
      </c>
      <c r="C14" s="910"/>
      <c r="D14" s="910"/>
      <c r="E14" s="910"/>
      <c r="F14" s="910"/>
      <c r="G14" s="910"/>
      <c r="H14" s="910"/>
      <c r="I14" s="910"/>
      <c r="J14" s="910"/>
      <c r="K14" s="910"/>
      <c r="L14" s="910"/>
      <c r="M14" s="910"/>
      <c r="N14" s="910"/>
      <c r="O14" s="910"/>
      <c r="P14" s="910"/>
      <c r="Q14" s="910"/>
      <c r="R14" s="910"/>
      <c r="S14" s="910"/>
      <c r="T14" s="910"/>
      <c r="U14" s="910"/>
      <c r="V14" s="910"/>
      <c r="W14" s="910"/>
      <c r="X14" s="911"/>
    </row>
    <row r="15" spans="1:24" s="137" customFormat="1" ht="20.25" customHeight="1" x14ac:dyDescent="0.2">
      <c r="A15" s="139" t="s">
        <v>212</v>
      </c>
      <c r="B15" s="912" t="str">
        <f>'4'!B17:W17</f>
        <v>Заходи зі зниження питомих витрат, а також втрат ресурсів, з них:</v>
      </c>
      <c r="C15" s="913"/>
      <c r="D15" s="913"/>
      <c r="E15" s="913"/>
      <c r="F15" s="913"/>
      <c r="G15" s="913"/>
      <c r="H15" s="913"/>
      <c r="I15" s="913"/>
      <c r="J15" s="913"/>
      <c r="K15" s="913"/>
      <c r="L15" s="913"/>
      <c r="M15" s="913"/>
      <c r="N15" s="913"/>
      <c r="O15" s="913"/>
      <c r="P15" s="913"/>
      <c r="Q15" s="913"/>
      <c r="R15" s="913"/>
      <c r="S15" s="913"/>
      <c r="T15" s="913"/>
      <c r="U15" s="913"/>
      <c r="V15" s="913"/>
      <c r="W15" s="913"/>
      <c r="X15" s="914"/>
    </row>
    <row r="16" spans="1:24" s="137" customFormat="1" ht="81" customHeight="1" x14ac:dyDescent="0.2">
      <c r="A16" s="287"/>
      <c r="B16" s="804" t="str">
        <f>'4'!B18</f>
        <v>Реконструкція котельні по вул. Нижанківського,4 в м. Стрий  із  заміною котла з адаптацією його системи керування в загальну систему автоматизації та диспетчеризації котельні без збільшення загальної потужності котельні котла "КОЛВІ 170"</v>
      </c>
      <c r="C16" s="127" t="str">
        <f>'4'!C18</f>
        <v>1 шт.</v>
      </c>
      <c r="D16" s="127">
        <f>'4'!D18</f>
        <v>833.27499999999998</v>
      </c>
      <c r="E16" s="289" t="str">
        <f>'4'!E18</f>
        <v>х </v>
      </c>
      <c r="F16" s="289" t="s">
        <v>269</v>
      </c>
      <c r="G16" s="289" t="s">
        <v>269</v>
      </c>
      <c r="H16" s="289" t="s">
        <v>269</v>
      </c>
      <c r="I16" s="289" t="s">
        <v>269</v>
      </c>
      <c r="J16" s="289" t="s">
        <v>269</v>
      </c>
      <c r="K16" s="289" t="s">
        <v>269</v>
      </c>
      <c r="L16" s="289" t="s">
        <v>269</v>
      </c>
      <c r="M16" s="289" t="s">
        <v>269</v>
      </c>
      <c r="N16" s="290">
        <f>D16</f>
        <v>833.27499999999998</v>
      </c>
      <c r="O16" s="290">
        <v>0</v>
      </c>
      <c r="P16" s="290">
        <v>0</v>
      </c>
      <c r="Q16" s="290">
        <v>0</v>
      </c>
      <c r="R16" s="290">
        <f>N16</f>
        <v>833.27499999999998</v>
      </c>
      <c r="S16" s="290">
        <v>0</v>
      </c>
      <c r="T16" s="302">
        <f>'4'!S18</f>
        <v>50.533882699041534</v>
      </c>
      <c r="U16" s="643"/>
      <c r="V16" s="293">
        <f>'4'!U18</f>
        <v>2.0778693119745464</v>
      </c>
      <c r="W16" s="292">
        <f>'4'!V18</f>
        <v>0</v>
      </c>
      <c r="X16" s="293">
        <f>'4'!W18</f>
        <v>197.87317866611613</v>
      </c>
    </row>
    <row r="17" spans="1:24" s="137" customFormat="1" ht="81.75" customHeight="1" x14ac:dyDescent="0.2">
      <c r="A17" s="287"/>
      <c r="B17" s="804" t="str">
        <f>'4'!B19</f>
        <v>Реконструкція котельні по вул. Болехівській,27 в м. Стрий    із  заміною газового  пальника на котлі ВК-34 з адаптацією його  системи керування в загальну систему автоматизації та диспетчерихзації</v>
      </c>
      <c r="C17" s="127" t="str">
        <f>'4'!C19</f>
        <v>1 шт.</v>
      </c>
      <c r="D17" s="127">
        <f>'4'!D19</f>
        <v>473.29700000000003</v>
      </c>
      <c r="E17" s="289" t="str">
        <f>'4'!E19</f>
        <v>х </v>
      </c>
      <c r="F17" s="289" t="s">
        <v>269</v>
      </c>
      <c r="G17" s="289" t="s">
        <v>269</v>
      </c>
      <c r="H17" s="289" t="s">
        <v>269</v>
      </c>
      <c r="I17" s="289" t="s">
        <v>269</v>
      </c>
      <c r="J17" s="289" t="s">
        <v>269</v>
      </c>
      <c r="K17" s="289" t="s">
        <v>269</v>
      </c>
      <c r="L17" s="289" t="s">
        <v>269</v>
      </c>
      <c r="M17" s="289" t="s">
        <v>269</v>
      </c>
      <c r="N17" s="290">
        <f>D17</f>
        <v>473.29700000000003</v>
      </c>
      <c r="O17" s="290">
        <v>0</v>
      </c>
      <c r="P17" s="290">
        <v>0</v>
      </c>
      <c r="Q17" s="290">
        <v>0</v>
      </c>
      <c r="R17" s="290">
        <f>N17</f>
        <v>473.29700000000003</v>
      </c>
      <c r="S17" s="290">
        <v>0</v>
      </c>
      <c r="T17" s="302">
        <f>'4'!S19</f>
        <v>32.557484319551314</v>
      </c>
      <c r="U17" s="769"/>
      <c r="V17" s="293">
        <f>'4'!U19</f>
        <v>5.3106477438244433</v>
      </c>
      <c r="W17" s="292">
        <f>'4'!V19</f>
        <v>0</v>
      </c>
      <c r="X17" s="293">
        <f>'4'!W19</f>
        <v>174.44726208742509</v>
      </c>
    </row>
    <row r="18" spans="1:24" s="137" customFormat="1" ht="80.25" customHeight="1" x14ac:dyDescent="0.2">
      <c r="A18" s="287"/>
      <c r="B18" s="804" t="s">
        <v>822</v>
      </c>
      <c r="C18" s="127" t="str">
        <f>'4'!C20</f>
        <v>1 шт.</v>
      </c>
      <c r="D18" s="127">
        <f>'4'!D20</f>
        <v>476.58800000000002</v>
      </c>
      <c r="E18" s="289" t="str">
        <f>'4'!E20</f>
        <v>х </v>
      </c>
      <c r="F18" s="289" t="s">
        <v>269</v>
      </c>
      <c r="G18" s="289" t="s">
        <v>269</v>
      </c>
      <c r="H18" s="289" t="s">
        <v>269</v>
      </c>
      <c r="I18" s="289" t="s">
        <v>269</v>
      </c>
      <c r="J18" s="289" t="s">
        <v>269</v>
      </c>
      <c r="K18" s="289" t="s">
        <v>269</v>
      </c>
      <c r="L18" s="289" t="s">
        <v>269</v>
      </c>
      <c r="M18" s="289" t="s">
        <v>269</v>
      </c>
      <c r="N18" s="290">
        <f>D18</f>
        <v>476.58800000000002</v>
      </c>
      <c r="O18" s="290">
        <v>0</v>
      </c>
      <c r="P18" s="290">
        <v>0</v>
      </c>
      <c r="Q18" s="290">
        <v>0</v>
      </c>
      <c r="R18" s="290">
        <f>N18</f>
        <v>476.58800000000002</v>
      </c>
      <c r="S18" s="290">
        <v>0</v>
      </c>
      <c r="T18" s="302">
        <f>'4'!S20</f>
        <v>30.584241797985015</v>
      </c>
      <c r="U18" s="783"/>
      <c r="V18" s="293">
        <f>'4'!U20</f>
        <v>7.1592978564936374</v>
      </c>
      <c r="W18" s="292">
        <f>'4'!V20</f>
        <v>0</v>
      </c>
      <c r="X18" s="293">
        <f>'4'!W20</f>
        <v>186.99355170468178</v>
      </c>
    </row>
    <row r="19" spans="1:24" s="137" customFormat="1" ht="16.149999999999999" customHeight="1" x14ac:dyDescent="0.2">
      <c r="A19" s="294"/>
      <c r="B19" s="295"/>
      <c r="C19" s="296" t="s">
        <v>351</v>
      </c>
      <c r="D19" s="297">
        <f>SUM(D16:D18)</f>
        <v>1783.16</v>
      </c>
      <c r="E19" s="297" t="s">
        <v>269</v>
      </c>
      <c r="F19" s="297" t="s">
        <v>269</v>
      </c>
      <c r="G19" s="297" t="s">
        <v>269</v>
      </c>
      <c r="H19" s="297" t="s">
        <v>269</v>
      </c>
      <c r="I19" s="297" t="s">
        <v>269</v>
      </c>
      <c r="J19" s="297" t="s">
        <v>269</v>
      </c>
      <c r="K19" s="297" t="s">
        <v>269</v>
      </c>
      <c r="L19" s="297" t="s">
        <v>269</v>
      </c>
      <c r="M19" s="297">
        <f>D19</f>
        <v>1783.16</v>
      </c>
      <c r="N19" s="297">
        <f>SUM(N16:N18)</f>
        <v>1783.16</v>
      </c>
      <c r="O19" s="297">
        <v>0</v>
      </c>
      <c r="P19" s="297">
        <v>0</v>
      </c>
      <c r="Q19" s="297">
        <v>0</v>
      </c>
      <c r="R19" s="297">
        <f>SUM(R16:R18)</f>
        <v>1783.16</v>
      </c>
      <c r="S19" s="297">
        <v>0</v>
      </c>
      <c r="T19" s="297">
        <f>SUM(T16:T18)</f>
        <v>113.67560881657786</v>
      </c>
      <c r="U19" s="298"/>
      <c r="V19" s="297">
        <f>SUM(V16:V18)</f>
        <v>14.547814912292626</v>
      </c>
      <c r="W19" s="298">
        <v>0</v>
      </c>
      <c r="X19" s="299">
        <f>SUM(X16:X18)</f>
        <v>559.31399245822297</v>
      </c>
    </row>
    <row r="20" spans="1:24" s="137" customFormat="1" ht="16.149999999999999" customHeight="1" x14ac:dyDescent="0.2">
      <c r="A20" s="139" t="s">
        <v>213</v>
      </c>
      <c r="B20" s="912" t="str">
        <f>'4'!B22:W22</f>
        <v>Заходи щодо забезпечення технологічного та/або комерційного обліку ресурсів, з них:</v>
      </c>
      <c r="C20" s="913"/>
      <c r="D20" s="913"/>
      <c r="E20" s="913"/>
      <c r="F20" s="913"/>
      <c r="G20" s="913"/>
      <c r="H20" s="913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4"/>
    </row>
    <row r="21" spans="1:24" s="137" customFormat="1" ht="16.149999999999999" customHeight="1" x14ac:dyDescent="0.2">
      <c r="A21" s="287" t="str">
        <f>'4'!A23</f>
        <v>1.1.2.1</v>
      </c>
      <c r="B21" s="261"/>
      <c r="C21" s="287"/>
      <c r="D21" s="290"/>
      <c r="E21" s="289" t="s">
        <v>269</v>
      </c>
      <c r="F21" s="289" t="s">
        <v>269</v>
      </c>
      <c r="G21" s="289" t="s">
        <v>269</v>
      </c>
      <c r="H21" s="289" t="s">
        <v>269</v>
      </c>
      <c r="I21" s="289" t="s">
        <v>269</v>
      </c>
      <c r="J21" s="289" t="s">
        <v>269</v>
      </c>
      <c r="K21" s="289" t="s">
        <v>269</v>
      </c>
      <c r="L21" s="289" t="s">
        <v>269</v>
      </c>
      <c r="M21" s="289" t="s">
        <v>269</v>
      </c>
      <c r="N21" s="290"/>
      <c r="O21" s="300"/>
      <c r="P21" s="290"/>
      <c r="Q21" s="290"/>
      <c r="R21" s="290"/>
      <c r="S21" s="300"/>
      <c r="T21" s="291"/>
      <c r="U21" s="261"/>
      <c r="V21" s="292"/>
      <c r="W21" s="301"/>
      <c r="X21" s="302"/>
    </row>
    <row r="22" spans="1:24" s="137" customFormat="1" ht="16.149999999999999" customHeight="1" x14ac:dyDescent="0.2">
      <c r="A22" s="301" t="s">
        <v>210</v>
      </c>
      <c r="B22" s="261"/>
      <c r="C22" s="287"/>
      <c r="D22" s="290"/>
      <c r="E22" s="289" t="s">
        <v>269</v>
      </c>
      <c r="F22" s="289" t="s">
        <v>269</v>
      </c>
      <c r="G22" s="289" t="s">
        <v>269</v>
      </c>
      <c r="H22" s="289" t="s">
        <v>269</v>
      </c>
      <c r="I22" s="289" t="s">
        <v>269</v>
      </c>
      <c r="J22" s="289" t="s">
        <v>269</v>
      </c>
      <c r="K22" s="289" t="s">
        <v>269</v>
      </c>
      <c r="L22" s="289" t="s">
        <v>269</v>
      </c>
      <c r="M22" s="289" t="s">
        <v>269</v>
      </c>
      <c r="N22" s="290"/>
      <c r="O22" s="300"/>
      <c r="P22" s="290"/>
      <c r="Q22" s="290"/>
      <c r="R22" s="290"/>
      <c r="S22" s="300"/>
      <c r="T22" s="291"/>
      <c r="U22" s="261"/>
      <c r="V22" s="292"/>
      <c r="W22" s="301"/>
      <c r="X22" s="302"/>
    </row>
    <row r="23" spans="1:24" s="137" customFormat="1" ht="16.149999999999999" customHeight="1" x14ac:dyDescent="0.2">
      <c r="A23" s="294"/>
      <c r="B23" s="294"/>
      <c r="C23" s="296" t="s">
        <v>20</v>
      </c>
      <c r="D23" s="297">
        <f>SUM(D21:D22)</f>
        <v>0</v>
      </c>
      <c r="E23" s="297" t="s">
        <v>269</v>
      </c>
      <c r="F23" s="297" t="s">
        <v>269</v>
      </c>
      <c r="G23" s="297" t="s">
        <v>269</v>
      </c>
      <c r="H23" s="297" t="s">
        <v>269</v>
      </c>
      <c r="I23" s="297" t="s">
        <v>269</v>
      </c>
      <c r="J23" s="297" t="s">
        <v>269</v>
      </c>
      <c r="K23" s="297" t="s">
        <v>269</v>
      </c>
      <c r="L23" s="297" t="s">
        <v>269</v>
      </c>
      <c r="M23" s="297">
        <f>D23</f>
        <v>0</v>
      </c>
      <c r="N23" s="297">
        <f t="shared" ref="N23:S23" si="0">SUM(N21:N22)</f>
        <v>0</v>
      </c>
      <c r="O23" s="297">
        <f t="shared" si="0"/>
        <v>0</v>
      </c>
      <c r="P23" s="297">
        <f t="shared" si="0"/>
        <v>0</v>
      </c>
      <c r="Q23" s="297">
        <f t="shared" si="0"/>
        <v>0</v>
      </c>
      <c r="R23" s="297">
        <f t="shared" si="0"/>
        <v>0</v>
      </c>
      <c r="S23" s="297">
        <f t="shared" si="0"/>
        <v>0</v>
      </c>
      <c r="T23" s="297"/>
      <c r="U23" s="297"/>
      <c r="V23" s="297">
        <f>SUM(V21:V22)</f>
        <v>0</v>
      </c>
      <c r="W23" s="297"/>
      <c r="X23" s="297">
        <f>SUM(X21:X22)</f>
        <v>0</v>
      </c>
    </row>
    <row r="24" spans="1:24" s="137" customFormat="1" ht="16.149999999999999" customHeight="1" x14ac:dyDescent="0.2">
      <c r="A24" s="287" t="s">
        <v>214</v>
      </c>
      <c r="B24" s="912" t="str">
        <f>'4'!B26:W26</f>
        <v>Інші заходи, з них:</v>
      </c>
      <c r="C24" s="913"/>
      <c r="D24" s="913"/>
      <c r="E24" s="913"/>
      <c r="F24" s="913"/>
      <c r="G24" s="913"/>
      <c r="H24" s="913"/>
      <c r="I24" s="913"/>
      <c r="J24" s="913"/>
      <c r="K24" s="913"/>
      <c r="L24" s="913"/>
      <c r="M24" s="913"/>
      <c r="N24" s="913"/>
      <c r="O24" s="913"/>
      <c r="P24" s="913"/>
      <c r="Q24" s="913"/>
      <c r="R24" s="913"/>
      <c r="S24" s="913"/>
      <c r="T24" s="913"/>
      <c r="U24" s="913"/>
      <c r="V24" s="913"/>
      <c r="W24" s="913"/>
      <c r="X24" s="914"/>
    </row>
    <row r="25" spans="1:24" s="137" customFormat="1" ht="33" customHeight="1" x14ac:dyDescent="0.2">
      <c r="A25" s="287" t="s">
        <v>216</v>
      </c>
      <c r="B25" s="127">
        <f>'4'!B27</f>
        <v>0</v>
      </c>
      <c r="C25" s="261">
        <f>'4'!C27</f>
        <v>0</v>
      </c>
      <c r="D25" s="288">
        <f>'4'!D27</f>
        <v>0</v>
      </c>
      <c r="E25" s="289" t="s">
        <v>269</v>
      </c>
      <c r="F25" s="289" t="s">
        <v>269</v>
      </c>
      <c r="G25" s="289" t="s">
        <v>269</v>
      </c>
      <c r="H25" s="289" t="s">
        <v>269</v>
      </c>
      <c r="I25" s="289" t="s">
        <v>269</v>
      </c>
      <c r="J25" s="289" t="s">
        <v>269</v>
      </c>
      <c r="K25" s="289" t="s">
        <v>269</v>
      </c>
      <c r="L25" s="289" t="s">
        <v>269</v>
      </c>
      <c r="M25" s="289" t="s">
        <v>269</v>
      </c>
      <c r="N25" s="289">
        <v>0</v>
      </c>
      <c r="O25" s="289">
        <f>D25</f>
        <v>0</v>
      </c>
      <c r="P25" s="290">
        <v>0</v>
      </c>
      <c r="Q25" s="290">
        <v>0</v>
      </c>
      <c r="R25" s="290">
        <v>0</v>
      </c>
      <c r="S25" s="290">
        <f>D25</f>
        <v>0</v>
      </c>
      <c r="T25" s="301"/>
      <c r="U25" s="261"/>
      <c r="V25" s="302"/>
      <c r="W25" s="302"/>
      <c r="X25" s="302"/>
    </row>
    <row r="26" spans="1:24" s="137" customFormat="1" ht="16.149999999999999" customHeight="1" x14ac:dyDescent="0.2">
      <c r="A26" s="294"/>
      <c r="B26" s="294"/>
      <c r="C26" s="296" t="s">
        <v>353</v>
      </c>
      <c r="D26" s="297">
        <f>SUM(D25:D25)</f>
        <v>0</v>
      </c>
      <c r="E26" s="297" t="s">
        <v>269</v>
      </c>
      <c r="F26" s="297" t="s">
        <v>269</v>
      </c>
      <c r="G26" s="297" t="s">
        <v>269</v>
      </c>
      <c r="H26" s="297" t="s">
        <v>269</v>
      </c>
      <c r="I26" s="297" t="s">
        <v>269</v>
      </c>
      <c r="J26" s="297" t="s">
        <v>269</v>
      </c>
      <c r="K26" s="297" t="s">
        <v>269</v>
      </c>
      <c r="L26" s="297" t="s">
        <v>269</v>
      </c>
      <c r="M26" s="297">
        <f>D26</f>
        <v>0</v>
      </c>
      <c r="N26" s="297">
        <f t="shared" ref="N26:S26" si="1">SUM(N25:N25)</f>
        <v>0</v>
      </c>
      <c r="O26" s="297">
        <f t="shared" si="1"/>
        <v>0</v>
      </c>
      <c r="P26" s="297">
        <f t="shared" si="1"/>
        <v>0</v>
      </c>
      <c r="Q26" s="297">
        <f t="shared" si="1"/>
        <v>0</v>
      </c>
      <c r="R26" s="297">
        <f t="shared" si="1"/>
        <v>0</v>
      </c>
      <c r="S26" s="297">
        <f t="shared" si="1"/>
        <v>0</v>
      </c>
      <c r="T26" s="297"/>
      <c r="U26" s="297"/>
      <c r="V26" s="297">
        <f>SUM(V25:V25)</f>
        <v>0</v>
      </c>
      <c r="W26" s="297"/>
      <c r="X26" s="297">
        <f>SUM(X25:X25)</f>
        <v>0</v>
      </c>
    </row>
    <row r="27" spans="1:24" s="137" customFormat="1" ht="16.149999999999999" customHeight="1" x14ac:dyDescent="0.2">
      <c r="A27" s="294"/>
      <c r="B27" s="294"/>
      <c r="C27" s="296" t="s">
        <v>355</v>
      </c>
      <c r="D27" s="297">
        <f>D19+D23+D26</f>
        <v>1783.16</v>
      </c>
      <c r="E27" s="297" t="s">
        <v>269</v>
      </c>
      <c r="F27" s="297" t="s">
        <v>269</v>
      </c>
      <c r="G27" s="297" t="s">
        <v>269</v>
      </c>
      <c r="H27" s="297" t="s">
        <v>269</v>
      </c>
      <c r="I27" s="297" t="s">
        <v>269</v>
      </c>
      <c r="J27" s="297" t="s">
        <v>269</v>
      </c>
      <c r="K27" s="297" t="s">
        <v>269</v>
      </c>
      <c r="L27" s="297" t="s">
        <v>269</v>
      </c>
      <c r="M27" s="297">
        <f>D27</f>
        <v>1783.16</v>
      </c>
      <c r="N27" s="297">
        <f t="shared" ref="N27:S27" si="2">N19+N23+N26</f>
        <v>1783.16</v>
      </c>
      <c r="O27" s="297">
        <f t="shared" si="2"/>
        <v>0</v>
      </c>
      <c r="P27" s="297">
        <f t="shared" si="2"/>
        <v>0</v>
      </c>
      <c r="Q27" s="297">
        <f t="shared" si="2"/>
        <v>0</v>
      </c>
      <c r="R27" s="297">
        <f t="shared" si="2"/>
        <v>1783.16</v>
      </c>
      <c r="S27" s="297">
        <f t="shared" si="2"/>
        <v>0</v>
      </c>
      <c r="T27" s="297">
        <f>T19+T23+T26</f>
        <v>113.67560881657786</v>
      </c>
      <c r="U27" s="298"/>
      <c r="V27" s="297">
        <f>V19+V23+V26</f>
        <v>14.547814912292626</v>
      </c>
      <c r="W27" s="297">
        <f>W19+W23+W26</f>
        <v>0</v>
      </c>
      <c r="X27" s="297">
        <f>X19+X23+X26</f>
        <v>559.31399245822297</v>
      </c>
    </row>
    <row r="28" spans="1:24" s="137" customFormat="1" ht="16.149999999999999" customHeight="1" x14ac:dyDescent="0.2">
      <c r="A28" s="138" t="s">
        <v>217</v>
      </c>
      <c r="B28" s="912" t="str">
        <f>'4'!B30:W30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28" s="913"/>
      <c r="D28" s="913"/>
      <c r="E28" s="913"/>
      <c r="F28" s="913"/>
      <c r="G28" s="913"/>
      <c r="H28" s="913"/>
      <c r="I28" s="913"/>
      <c r="J28" s="913"/>
      <c r="K28" s="913"/>
      <c r="L28" s="913"/>
      <c r="M28" s="913"/>
      <c r="N28" s="913"/>
      <c r="O28" s="913"/>
      <c r="P28" s="913"/>
      <c r="Q28" s="913"/>
      <c r="R28" s="913"/>
      <c r="S28" s="913"/>
      <c r="T28" s="913"/>
      <c r="U28" s="913"/>
      <c r="V28" s="913"/>
      <c r="W28" s="913"/>
      <c r="X28" s="914"/>
    </row>
    <row r="29" spans="1:24" s="137" customFormat="1" ht="15.75" customHeight="1" x14ac:dyDescent="0.2">
      <c r="A29" s="303" t="s">
        <v>218</v>
      </c>
      <c r="B29" s="912" t="str">
        <f>'4'!B31:W31</f>
        <v>Заходи зі зниження питомих витрат, а також втрат ресурсів, з них:</v>
      </c>
      <c r="C29" s="913"/>
      <c r="D29" s="913"/>
      <c r="E29" s="913"/>
      <c r="F29" s="913"/>
      <c r="G29" s="913"/>
      <c r="H29" s="913"/>
      <c r="I29" s="913"/>
      <c r="J29" s="913"/>
      <c r="K29" s="913"/>
      <c r="L29" s="913"/>
      <c r="M29" s="913"/>
      <c r="N29" s="913"/>
      <c r="O29" s="913"/>
      <c r="P29" s="913"/>
      <c r="Q29" s="913"/>
      <c r="R29" s="913"/>
      <c r="S29" s="913"/>
      <c r="T29" s="913"/>
      <c r="U29" s="913"/>
      <c r="V29" s="913"/>
      <c r="W29" s="913"/>
      <c r="X29" s="914"/>
    </row>
    <row r="30" spans="1:24" s="137" customFormat="1" ht="16.149999999999999" customHeight="1" x14ac:dyDescent="0.2">
      <c r="A30" s="287" t="s">
        <v>219</v>
      </c>
      <c r="B30" s="287"/>
      <c r="C30" s="301"/>
      <c r="D30" s="301"/>
      <c r="E30" s="304" t="s">
        <v>269</v>
      </c>
      <c r="F30" s="304" t="s">
        <v>269</v>
      </c>
      <c r="G30" s="304" t="s">
        <v>269</v>
      </c>
      <c r="H30" s="304" t="s">
        <v>269</v>
      </c>
      <c r="I30" s="304" t="s">
        <v>269</v>
      </c>
      <c r="J30" s="304" t="s">
        <v>269</v>
      </c>
      <c r="K30" s="304" t="s">
        <v>269</v>
      </c>
      <c r="L30" s="304" t="s">
        <v>269</v>
      </c>
      <c r="M30" s="304" t="s">
        <v>269</v>
      </c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</row>
    <row r="31" spans="1:24" s="137" customFormat="1" ht="16.149999999999999" customHeight="1" x14ac:dyDescent="0.2">
      <c r="A31" s="301" t="s">
        <v>210</v>
      </c>
      <c r="B31" s="301"/>
      <c r="C31" s="301"/>
      <c r="D31" s="301"/>
      <c r="E31" s="304" t="s">
        <v>269</v>
      </c>
      <c r="F31" s="304" t="s">
        <v>269</v>
      </c>
      <c r="G31" s="304" t="s">
        <v>269</v>
      </c>
      <c r="H31" s="304" t="s">
        <v>269</v>
      </c>
      <c r="I31" s="304" t="s">
        <v>269</v>
      </c>
      <c r="J31" s="304" t="s">
        <v>269</v>
      </c>
      <c r="K31" s="304" t="s">
        <v>269</v>
      </c>
      <c r="L31" s="304" t="s">
        <v>269</v>
      </c>
      <c r="M31" s="304" t="s">
        <v>269</v>
      </c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</row>
    <row r="32" spans="1:24" s="137" customFormat="1" ht="16.149999999999999" customHeight="1" x14ac:dyDescent="0.2">
      <c r="A32" s="294"/>
      <c r="B32" s="294"/>
      <c r="C32" s="296" t="s">
        <v>356</v>
      </c>
      <c r="D32" s="299">
        <f>SUM(D30:D31)</f>
        <v>0</v>
      </c>
      <c r="E32" s="297" t="s">
        <v>269</v>
      </c>
      <c r="F32" s="297" t="s">
        <v>269</v>
      </c>
      <c r="G32" s="297" t="s">
        <v>269</v>
      </c>
      <c r="H32" s="297" t="s">
        <v>269</v>
      </c>
      <c r="I32" s="297" t="s">
        <v>269</v>
      </c>
      <c r="J32" s="297" t="s">
        <v>269</v>
      </c>
      <c r="K32" s="297" t="s">
        <v>269</v>
      </c>
      <c r="L32" s="297" t="s">
        <v>269</v>
      </c>
      <c r="M32" s="297" t="s">
        <v>269</v>
      </c>
      <c r="N32" s="299">
        <f t="shared" ref="N32:S32" si="3">SUM(N30:N31)</f>
        <v>0</v>
      </c>
      <c r="O32" s="299">
        <f t="shared" si="3"/>
        <v>0</v>
      </c>
      <c r="P32" s="299">
        <f t="shared" si="3"/>
        <v>0</v>
      </c>
      <c r="Q32" s="299">
        <f t="shared" si="3"/>
        <v>0</v>
      </c>
      <c r="R32" s="299">
        <f t="shared" si="3"/>
        <v>0</v>
      </c>
      <c r="S32" s="299">
        <f t="shared" si="3"/>
        <v>0</v>
      </c>
      <c r="T32" s="299"/>
      <c r="U32" s="299"/>
      <c r="V32" s="299">
        <f>SUM(V30:V31)</f>
        <v>0</v>
      </c>
      <c r="W32" s="299"/>
      <c r="X32" s="299">
        <f>SUM(X30:X31)</f>
        <v>0</v>
      </c>
    </row>
    <row r="33" spans="1:24" s="137" customFormat="1" ht="16.149999999999999" customHeight="1" x14ac:dyDescent="0.2">
      <c r="A33" s="261" t="s">
        <v>220</v>
      </c>
      <c r="B33" s="912" t="str">
        <f>'4'!B35:W35</f>
        <v>Заходи щодо забезпечення технологічного та/або комерційного обліку ресурсів, з них:</v>
      </c>
      <c r="C33" s="913"/>
      <c r="D33" s="913"/>
      <c r="E33" s="913"/>
      <c r="F33" s="913"/>
      <c r="G33" s="913"/>
      <c r="H33" s="913"/>
      <c r="I33" s="913"/>
      <c r="J33" s="913"/>
      <c r="K33" s="913"/>
      <c r="L33" s="913"/>
      <c r="M33" s="913"/>
      <c r="N33" s="913"/>
      <c r="O33" s="913"/>
      <c r="P33" s="913"/>
      <c r="Q33" s="913"/>
      <c r="R33" s="913"/>
      <c r="S33" s="913"/>
      <c r="T33" s="913"/>
      <c r="U33" s="913"/>
      <c r="V33" s="913"/>
      <c r="W33" s="913"/>
      <c r="X33" s="914"/>
    </row>
    <row r="34" spans="1:24" s="137" customFormat="1" ht="16.149999999999999" customHeight="1" x14ac:dyDescent="0.2">
      <c r="A34" s="287" t="s">
        <v>221</v>
      </c>
      <c r="B34" s="287"/>
      <c r="C34" s="301"/>
      <c r="D34" s="301"/>
      <c r="E34" s="304" t="s">
        <v>269</v>
      </c>
      <c r="F34" s="304" t="s">
        <v>269</v>
      </c>
      <c r="G34" s="304" t="s">
        <v>269</v>
      </c>
      <c r="H34" s="304" t="s">
        <v>269</v>
      </c>
      <c r="I34" s="304" t="s">
        <v>269</v>
      </c>
      <c r="J34" s="304" t="s">
        <v>269</v>
      </c>
      <c r="K34" s="304" t="s">
        <v>269</v>
      </c>
      <c r="L34" s="304" t="s">
        <v>269</v>
      </c>
      <c r="M34" s="304" t="s">
        <v>269</v>
      </c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</row>
    <row r="35" spans="1:24" s="137" customFormat="1" ht="16.149999999999999" customHeight="1" x14ac:dyDescent="0.2">
      <c r="A35" s="301" t="s">
        <v>210</v>
      </c>
      <c r="B35" s="287"/>
      <c r="C35" s="301"/>
      <c r="D35" s="301"/>
      <c r="E35" s="304" t="s">
        <v>269</v>
      </c>
      <c r="F35" s="304" t="s">
        <v>269</v>
      </c>
      <c r="G35" s="304" t="s">
        <v>269</v>
      </c>
      <c r="H35" s="304" t="s">
        <v>269</v>
      </c>
      <c r="I35" s="304" t="s">
        <v>269</v>
      </c>
      <c r="J35" s="304" t="s">
        <v>269</v>
      </c>
      <c r="K35" s="304" t="s">
        <v>269</v>
      </c>
      <c r="L35" s="304" t="s">
        <v>269</v>
      </c>
      <c r="M35" s="304" t="s">
        <v>269</v>
      </c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</row>
    <row r="36" spans="1:24" s="137" customFormat="1" ht="16.149999999999999" customHeight="1" x14ac:dyDescent="0.2">
      <c r="A36" s="294"/>
      <c r="B36" s="294"/>
      <c r="C36" s="296" t="s">
        <v>357</v>
      </c>
      <c r="D36" s="299">
        <f>SUM(D34:D35)</f>
        <v>0</v>
      </c>
      <c r="E36" s="299" t="s">
        <v>269</v>
      </c>
      <c r="F36" s="299" t="s">
        <v>269</v>
      </c>
      <c r="G36" s="299" t="s">
        <v>269</v>
      </c>
      <c r="H36" s="299" t="s">
        <v>269</v>
      </c>
      <c r="I36" s="299" t="s">
        <v>269</v>
      </c>
      <c r="J36" s="299" t="s">
        <v>269</v>
      </c>
      <c r="K36" s="299" t="s">
        <v>269</v>
      </c>
      <c r="L36" s="299" t="s">
        <v>269</v>
      </c>
      <c r="M36" s="299" t="s">
        <v>269</v>
      </c>
      <c r="N36" s="299">
        <f>SUM(N34:N35)</f>
        <v>0</v>
      </c>
      <c r="O36" s="299">
        <f t="shared" ref="O36:X36" si="4">SUM(O34:O35)</f>
        <v>0</v>
      </c>
      <c r="P36" s="299">
        <f t="shared" si="4"/>
        <v>0</v>
      </c>
      <c r="Q36" s="299">
        <f t="shared" si="4"/>
        <v>0</v>
      </c>
      <c r="R36" s="299">
        <f t="shared" si="4"/>
        <v>0</v>
      </c>
      <c r="S36" s="299">
        <f t="shared" si="4"/>
        <v>0</v>
      </c>
      <c r="T36" s="299"/>
      <c r="U36" s="299"/>
      <c r="V36" s="299">
        <f t="shared" si="4"/>
        <v>0</v>
      </c>
      <c r="W36" s="299"/>
      <c r="X36" s="299">
        <f t="shared" si="4"/>
        <v>0</v>
      </c>
    </row>
    <row r="37" spans="1:24" s="137" customFormat="1" ht="16.149999999999999" customHeight="1" x14ac:dyDescent="0.2">
      <c r="A37" s="287" t="s">
        <v>222</v>
      </c>
      <c r="B37" s="912" t="str">
        <f>'4'!B39:W39</f>
        <v>Заходи щодо впровадження та розвитку інформаційних технологій, з них:</v>
      </c>
      <c r="C37" s="913"/>
      <c r="D37" s="913"/>
      <c r="E37" s="913"/>
      <c r="F37" s="913"/>
      <c r="G37" s="913"/>
      <c r="H37" s="913"/>
      <c r="I37" s="913"/>
      <c r="J37" s="913"/>
      <c r="K37" s="913"/>
      <c r="L37" s="913"/>
      <c r="M37" s="913"/>
      <c r="N37" s="913"/>
      <c r="O37" s="913"/>
      <c r="P37" s="913"/>
      <c r="Q37" s="913"/>
      <c r="R37" s="913"/>
      <c r="S37" s="913"/>
      <c r="T37" s="913"/>
      <c r="U37" s="913"/>
      <c r="V37" s="913"/>
      <c r="W37" s="913"/>
      <c r="X37" s="914"/>
    </row>
    <row r="38" spans="1:24" s="137" customFormat="1" ht="16.149999999999999" customHeight="1" x14ac:dyDescent="0.2">
      <c r="A38" s="287" t="s">
        <v>223</v>
      </c>
      <c r="B38" s="126"/>
      <c r="C38" s="287"/>
      <c r="D38" s="302"/>
      <c r="E38" s="305" t="s">
        <v>269</v>
      </c>
      <c r="F38" s="305" t="s">
        <v>269</v>
      </c>
      <c r="G38" s="305" t="s">
        <v>269</v>
      </c>
      <c r="H38" s="305" t="s">
        <v>269</v>
      </c>
      <c r="I38" s="305" t="s">
        <v>269</v>
      </c>
      <c r="J38" s="305" t="s">
        <v>269</v>
      </c>
      <c r="K38" s="305" t="s">
        <v>269</v>
      </c>
      <c r="L38" s="305" t="s">
        <v>269</v>
      </c>
      <c r="M38" s="305" t="s">
        <v>269</v>
      </c>
      <c r="N38" s="302">
        <f>D38</f>
        <v>0</v>
      </c>
      <c r="O38" s="302">
        <v>0</v>
      </c>
      <c r="P38" s="302">
        <v>0</v>
      </c>
      <c r="Q38" s="302">
        <v>0</v>
      </c>
      <c r="R38" s="302">
        <v>0</v>
      </c>
      <c r="S38" s="302">
        <f>D38</f>
        <v>0</v>
      </c>
      <c r="T38" s="291"/>
      <c r="U38" s="291"/>
      <c r="V38" s="302"/>
      <c r="W38" s="302"/>
      <c r="X38" s="302"/>
    </row>
    <row r="39" spans="1:24" s="137" customFormat="1" ht="16.149999999999999" customHeight="1" x14ac:dyDescent="0.2">
      <c r="A39" s="301" t="s">
        <v>210</v>
      </c>
      <c r="B39" s="126"/>
      <c r="C39" s="287"/>
      <c r="D39" s="302"/>
      <c r="E39" s="305" t="s">
        <v>269</v>
      </c>
      <c r="F39" s="305" t="s">
        <v>269</v>
      </c>
      <c r="G39" s="305" t="s">
        <v>269</v>
      </c>
      <c r="H39" s="305" t="s">
        <v>269</v>
      </c>
      <c r="I39" s="305" t="s">
        <v>269</v>
      </c>
      <c r="J39" s="305" t="s">
        <v>269</v>
      </c>
      <c r="K39" s="305" t="s">
        <v>269</v>
      </c>
      <c r="L39" s="305" t="s">
        <v>269</v>
      </c>
      <c r="M39" s="305" t="s">
        <v>269</v>
      </c>
      <c r="N39" s="302">
        <f>D39</f>
        <v>0</v>
      </c>
      <c r="O39" s="302">
        <v>0</v>
      </c>
      <c r="P39" s="302">
        <v>0</v>
      </c>
      <c r="Q39" s="302">
        <v>0</v>
      </c>
      <c r="R39" s="302">
        <v>0</v>
      </c>
      <c r="S39" s="302">
        <f>D39</f>
        <v>0</v>
      </c>
      <c r="T39" s="291"/>
      <c r="U39" s="291"/>
      <c r="V39" s="302"/>
      <c r="W39" s="302"/>
      <c r="X39" s="302"/>
    </row>
    <row r="40" spans="1:24" s="137" customFormat="1" ht="16.149999999999999" customHeight="1" x14ac:dyDescent="0.2">
      <c r="A40" s="294"/>
      <c r="B40" s="294"/>
      <c r="C40" s="296" t="s">
        <v>358</v>
      </c>
      <c r="D40" s="299">
        <f>SUM(D38)</f>
        <v>0</v>
      </c>
      <c r="E40" s="297" t="s">
        <v>269</v>
      </c>
      <c r="F40" s="297" t="s">
        <v>269</v>
      </c>
      <c r="G40" s="297" t="s">
        <v>269</v>
      </c>
      <c r="H40" s="297" t="s">
        <v>269</v>
      </c>
      <c r="I40" s="297" t="s">
        <v>269</v>
      </c>
      <c r="J40" s="297" t="s">
        <v>269</v>
      </c>
      <c r="K40" s="297" t="s">
        <v>269</v>
      </c>
      <c r="L40" s="297" t="s">
        <v>269</v>
      </c>
      <c r="M40" s="297">
        <f>D40</f>
        <v>0</v>
      </c>
      <c r="N40" s="299">
        <f t="shared" ref="N40:S40" si="5">SUM(N38)</f>
        <v>0</v>
      </c>
      <c r="O40" s="299">
        <f t="shared" si="5"/>
        <v>0</v>
      </c>
      <c r="P40" s="299">
        <f t="shared" si="5"/>
        <v>0</v>
      </c>
      <c r="Q40" s="299">
        <f t="shared" si="5"/>
        <v>0</v>
      </c>
      <c r="R40" s="299">
        <f t="shared" si="5"/>
        <v>0</v>
      </c>
      <c r="S40" s="299">
        <f t="shared" si="5"/>
        <v>0</v>
      </c>
      <c r="T40" s="299"/>
      <c r="U40" s="299"/>
      <c r="V40" s="299">
        <f>SUM(V38)</f>
        <v>0</v>
      </c>
      <c r="W40" s="299"/>
      <c r="X40" s="299">
        <f>SUM(X38)</f>
        <v>0</v>
      </c>
    </row>
    <row r="41" spans="1:24" s="137" customFormat="1" ht="16.149999999999999" customHeight="1" x14ac:dyDescent="0.2">
      <c r="A41" s="261" t="s">
        <v>224</v>
      </c>
      <c r="B41" s="912" t="str">
        <f>'4'!B43:W43</f>
        <v>Заходи щодо модернізації та закупівлі транспортних засобів спеціального та спеціалізованого призначення, з них:</v>
      </c>
      <c r="C41" s="913"/>
      <c r="D41" s="913"/>
      <c r="E41" s="913"/>
      <c r="F41" s="913"/>
      <c r="G41" s="913"/>
      <c r="H41" s="913"/>
      <c r="I41" s="913"/>
      <c r="J41" s="913"/>
      <c r="K41" s="913"/>
      <c r="L41" s="913"/>
      <c r="M41" s="913"/>
      <c r="N41" s="913"/>
      <c r="O41" s="913"/>
      <c r="P41" s="913"/>
      <c r="Q41" s="913"/>
      <c r="R41" s="913"/>
      <c r="S41" s="913"/>
      <c r="T41" s="913"/>
      <c r="U41" s="913"/>
      <c r="V41" s="913"/>
      <c r="W41" s="913"/>
      <c r="X41" s="914"/>
    </row>
    <row r="42" spans="1:24" s="137" customFormat="1" ht="16.149999999999999" customHeight="1" x14ac:dyDescent="0.2">
      <c r="A42" s="287" t="s">
        <v>225</v>
      </c>
      <c r="B42" s="287"/>
      <c r="C42" s="301"/>
      <c r="D42" s="301"/>
      <c r="E42" s="304" t="s">
        <v>269</v>
      </c>
      <c r="F42" s="304" t="s">
        <v>269</v>
      </c>
      <c r="G42" s="304" t="s">
        <v>269</v>
      </c>
      <c r="H42" s="304" t="s">
        <v>269</v>
      </c>
      <c r="I42" s="304" t="s">
        <v>269</v>
      </c>
      <c r="J42" s="304" t="s">
        <v>269</v>
      </c>
      <c r="K42" s="304" t="s">
        <v>269</v>
      </c>
      <c r="L42" s="304" t="s">
        <v>269</v>
      </c>
      <c r="M42" s="304" t="s">
        <v>269</v>
      </c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</row>
    <row r="43" spans="1:24" s="137" customFormat="1" ht="16.149999999999999" customHeight="1" x14ac:dyDescent="0.2">
      <c r="A43" s="306" t="s">
        <v>210</v>
      </c>
      <c r="B43" s="306"/>
      <c r="C43" s="306"/>
      <c r="D43" s="306"/>
      <c r="E43" s="307" t="s">
        <v>269</v>
      </c>
      <c r="F43" s="307" t="s">
        <v>269</v>
      </c>
      <c r="G43" s="307" t="s">
        <v>269</v>
      </c>
      <c r="H43" s="307" t="s">
        <v>269</v>
      </c>
      <c r="I43" s="307" t="s">
        <v>269</v>
      </c>
      <c r="J43" s="307" t="s">
        <v>269</v>
      </c>
      <c r="K43" s="307" t="s">
        <v>269</v>
      </c>
      <c r="L43" s="307" t="s">
        <v>269</v>
      </c>
      <c r="M43" s="307" t="s">
        <v>269</v>
      </c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</row>
    <row r="44" spans="1:24" s="137" customFormat="1" ht="16.149999999999999" customHeight="1" x14ac:dyDescent="0.2">
      <c r="A44" s="294"/>
      <c r="B44" s="294"/>
      <c r="C44" s="296" t="s">
        <v>359</v>
      </c>
      <c r="D44" s="299">
        <f>SUM(D42:D43)</f>
        <v>0</v>
      </c>
      <c r="E44" s="299" t="s">
        <v>269</v>
      </c>
      <c r="F44" s="299" t="s">
        <v>269</v>
      </c>
      <c r="G44" s="299" t="s">
        <v>269</v>
      </c>
      <c r="H44" s="299" t="s">
        <v>269</v>
      </c>
      <c r="I44" s="299" t="s">
        <v>269</v>
      </c>
      <c r="J44" s="299" t="s">
        <v>269</v>
      </c>
      <c r="K44" s="299" t="s">
        <v>269</v>
      </c>
      <c r="L44" s="299" t="s">
        <v>269</v>
      </c>
      <c r="M44" s="299">
        <f>D44</f>
        <v>0</v>
      </c>
      <c r="N44" s="299">
        <f>SUM(N42:N43)</f>
        <v>0</v>
      </c>
      <c r="O44" s="299">
        <f t="shared" ref="O44:X44" si="6">SUM(O42:O43)</f>
        <v>0</v>
      </c>
      <c r="P44" s="299">
        <f t="shared" si="6"/>
        <v>0</v>
      </c>
      <c r="Q44" s="299">
        <f t="shared" si="6"/>
        <v>0</v>
      </c>
      <c r="R44" s="299">
        <f t="shared" si="6"/>
        <v>0</v>
      </c>
      <c r="S44" s="299">
        <f t="shared" si="6"/>
        <v>0</v>
      </c>
      <c r="T44" s="299"/>
      <c r="U44" s="299"/>
      <c r="V44" s="299">
        <f t="shared" si="6"/>
        <v>0</v>
      </c>
      <c r="W44" s="299"/>
      <c r="X44" s="299">
        <f t="shared" si="6"/>
        <v>0</v>
      </c>
    </row>
    <row r="45" spans="1:24" s="137" customFormat="1" ht="16.149999999999999" customHeight="1" x14ac:dyDescent="0.2">
      <c r="A45" s="287" t="s">
        <v>226</v>
      </c>
      <c r="B45" s="909" t="str">
        <f>'4'!B47:W47</f>
        <v>Інші заходи, з них:</v>
      </c>
      <c r="C45" s="910"/>
      <c r="D45" s="910"/>
      <c r="E45" s="910"/>
      <c r="F45" s="910"/>
      <c r="G45" s="910"/>
      <c r="H45" s="910"/>
      <c r="I45" s="910"/>
      <c r="J45" s="910"/>
      <c r="K45" s="910"/>
      <c r="L45" s="910"/>
      <c r="M45" s="910"/>
      <c r="N45" s="910"/>
      <c r="O45" s="910"/>
      <c r="P45" s="910"/>
      <c r="Q45" s="910"/>
      <c r="R45" s="910"/>
      <c r="S45" s="910"/>
      <c r="T45" s="910"/>
      <c r="U45" s="910"/>
      <c r="V45" s="910"/>
      <c r="W45" s="910"/>
      <c r="X45" s="911"/>
    </row>
    <row r="46" spans="1:24" s="137" customFormat="1" ht="16.149999999999999" customHeight="1" x14ac:dyDescent="0.2">
      <c r="A46" s="287" t="s">
        <v>266</v>
      </c>
      <c r="B46" s="287"/>
      <c r="C46" s="301"/>
      <c r="D46" s="301"/>
      <c r="E46" s="304" t="s">
        <v>269</v>
      </c>
      <c r="F46" s="304" t="s">
        <v>269</v>
      </c>
      <c r="G46" s="304" t="s">
        <v>269</v>
      </c>
      <c r="H46" s="304" t="s">
        <v>269</v>
      </c>
      <c r="I46" s="304" t="s">
        <v>269</v>
      </c>
      <c r="J46" s="304" t="s">
        <v>269</v>
      </c>
      <c r="K46" s="304" t="s">
        <v>269</v>
      </c>
      <c r="L46" s="304" t="s">
        <v>269</v>
      </c>
      <c r="M46" s="304" t="s">
        <v>269</v>
      </c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</row>
    <row r="47" spans="1:24" s="137" customFormat="1" ht="16.149999999999999" customHeight="1" x14ac:dyDescent="0.2">
      <c r="A47" s="301" t="s">
        <v>210</v>
      </c>
      <c r="B47" s="301"/>
      <c r="C47" s="301"/>
      <c r="D47" s="301"/>
      <c r="E47" s="304" t="s">
        <v>269</v>
      </c>
      <c r="F47" s="304" t="s">
        <v>269</v>
      </c>
      <c r="G47" s="304" t="s">
        <v>269</v>
      </c>
      <c r="H47" s="304" t="s">
        <v>269</v>
      </c>
      <c r="I47" s="304" t="s">
        <v>269</v>
      </c>
      <c r="J47" s="304" t="s">
        <v>269</v>
      </c>
      <c r="K47" s="304" t="s">
        <v>269</v>
      </c>
      <c r="L47" s="304" t="s">
        <v>269</v>
      </c>
      <c r="M47" s="304" t="s">
        <v>269</v>
      </c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</row>
    <row r="48" spans="1:24" s="137" customFormat="1" ht="16.149999999999999" customHeight="1" x14ac:dyDescent="0.2">
      <c r="A48" s="294"/>
      <c r="B48" s="294"/>
      <c r="C48" s="296" t="s">
        <v>360</v>
      </c>
      <c r="D48" s="299">
        <f>SUM(D46:D47)</f>
        <v>0</v>
      </c>
      <c r="E48" s="299" t="s">
        <v>269</v>
      </c>
      <c r="F48" s="299" t="s">
        <v>269</v>
      </c>
      <c r="G48" s="299" t="s">
        <v>269</v>
      </c>
      <c r="H48" s="299" t="s">
        <v>269</v>
      </c>
      <c r="I48" s="299" t="s">
        <v>269</v>
      </c>
      <c r="J48" s="299" t="s">
        <v>269</v>
      </c>
      <c r="K48" s="299" t="s">
        <v>269</v>
      </c>
      <c r="L48" s="299" t="s">
        <v>269</v>
      </c>
      <c r="M48" s="299">
        <f>D48</f>
        <v>0</v>
      </c>
      <c r="N48" s="299">
        <f>SUM(N46:N47)</f>
        <v>0</v>
      </c>
      <c r="O48" s="299">
        <f t="shared" ref="O48:X48" si="7">SUM(O46:O47)</f>
        <v>0</v>
      </c>
      <c r="P48" s="299">
        <f t="shared" si="7"/>
        <v>0</v>
      </c>
      <c r="Q48" s="299">
        <f t="shared" si="7"/>
        <v>0</v>
      </c>
      <c r="R48" s="299">
        <f t="shared" si="7"/>
        <v>0</v>
      </c>
      <c r="S48" s="299">
        <f t="shared" si="7"/>
        <v>0</v>
      </c>
      <c r="T48" s="299"/>
      <c r="U48" s="299"/>
      <c r="V48" s="299">
        <f t="shared" si="7"/>
        <v>0</v>
      </c>
      <c r="W48" s="299"/>
      <c r="X48" s="299">
        <f t="shared" si="7"/>
        <v>0</v>
      </c>
    </row>
    <row r="49" spans="1:24" s="137" customFormat="1" ht="16.149999999999999" customHeight="1" x14ac:dyDescent="0.2">
      <c r="A49" s="294"/>
      <c r="B49" s="294"/>
      <c r="C49" s="296" t="s">
        <v>361</v>
      </c>
      <c r="D49" s="299">
        <f>D32+D36+D40+D44+D48</f>
        <v>0</v>
      </c>
      <c r="E49" s="297" t="s">
        <v>269</v>
      </c>
      <c r="F49" s="297" t="s">
        <v>269</v>
      </c>
      <c r="G49" s="297" t="s">
        <v>269</v>
      </c>
      <c r="H49" s="297" t="s">
        <v>269</v>
      </c>
      <c r="I49" s="297" t="s">
        <v>269</v>
      </c>
      <c r="J49" s="297" t="s">
        <v>269</v>
      </c>
      <c r="K49" s="297" t="s">
        <v>269</v>
      </c>
      <c r="L49" s="297" t="s">
        <v>269</v>
      </c>
      <c r="M49" s="297">
        <f>D49</f>
        <v>0</v>
      </c>
      <c r="N49" s="299">
        <f t="shared" ref="N49:S49" si="8">N32+N36+N40+N44+N48</f>
        <v>0</v>
      </c>
      <c r="O49" s="299">
        <f t="shared" si="8"/>
        <v>0</v>
      </c>
      <c r="P49" s="299">
        <f t="shared" si="8"/>
        <v>0</v>
      </c>
      <c r="Q49" s="299">
        <f t="shared" si="8"/>
        <v>0</v>
      </c>
      <c r="R49" s="299">
        <f t="shared" si="8"/>
        <v>0</v>
      </c>
      <c r="S49" s="299">
        <f t="shared" si="8"/>
        <v>0</v>
      </c>
      <c r="T49" s="299"/>
      <c r="U49" s="299"/>
      <c r="V49" s="299">
        <f>V32+V36+V40+V44+V48</f>
        <v>0</v>
      </c>
      <c r="W49" s="299"/>
      <c r="X49" s="299">
        <f>X32+X36+X40+X44+X48</f>
        <v>0</v>
      </c>
    </row>
    <row r="50" spans="1:24" s="137" customFormat="1" ht="16.149999999999999" customHeight="1" x14ac:dyDescent="0.2">
      <c r="A50" s="308"/>
      <c r="B50" s="308"/>
      <c r="C50" s="309" t="s">
        <v>362</v>
      </c>
      <c r="D50" s="299">
        <f>D27+D49</f>
        <v>1783.16</v>
      </c>
      <c r="E50" s="297" t="s">
        <v>269</v>
      </c>
      <c r="F50" s="297" t="s">
        <v>269</v>
      </c>
      <c r="G50" s="297" t="s">
        <v>269</v>
      </c>
      <c r="H50" s="297" t="s">
        <v>269</v>
      </c>
      <c r="I50" s="297" t="s">
        <v>269</v>
      </c>
      <c r="J50" s="297" t="s">
        <v>269</v>
      </c>
      <c r="K50" s="297" t="s">
        <v>269</v>
      </c>
      <c r="L50" s="297" t="s">
        <v>269</v>
      </c>
      <c r="M50" s="297">
        <f>D50</f>
        <v>1783.16</v>
      </c>
      <c r="N50" s="299">
        <f t="shared" ref="N50:T50" si="9">N27+N49</f>
        <v>1783.16</v>
      </c>
      <c r="O50" s="299">
        <f t="shared" si="9"/>
        <v>0</v>
      </c>
      <c r="P50" s="299">
        <f t="shared" si="9"/>
        <v>0</v>
      </c>
      <c r="Q50" s="299">
        <f t="shared" si="9"/>
        <v>0</v>
      </c>
      <c r="R50" s="299">
        <f t="shared" si="9"/>
        <v>1783.16</v>
      </c>
      <c r="S50" s="299">
        <f t="shared" si="9"/>
        <v>0</v>
      </c>
      <c r="T50" s="299">
        <f t="shared" si="9"/>
        <v>113.67560881657786</v>
      </c>
      <c r="U50" s="298"/>
      <c r="V50" s="297">
        <f>V27+V49</f>
        <v>14.547814912292626</v>
      </c>
      <c r="W50" s="297">
        <f>W27+W49</f>
        <v>0</v>
      </c>
      <c r="X50" s="297">
        <f>X27+X49</f>
        <v>559.31399245822297</v>
      </c>
    </row>
    <row r="51" spans="1:24" s="137" customFormat="1" ht="19.899999999999999" customHeight="1" x14ac:dyDescent="0.2">
      <c r="A51" s="301" t="s">
        <v>363</v>
      </c>
      <c r="B51" s="927" t="s">
        <v>227</v>
      </c>
      <c r="C51" s="928"/>
      <c r="D51" s="928"/>
      <c r="E51" s="928"/>
      <c r="F51" s="928"/>
      <c r="G51" s="928"/>
      <c r="H51" s="928"/>
      <c r="I51" s="928"/>
      <c r="J51" s="928"/>
      <c r="K51" s="928"/>
      <c r="L51" s="928"/>
      <c r="M51" s="928"/>
      <c r="N51" s="928"/>
      <c r="O51" s="928"/>
      <c r="P51" s="928"/>
      <c r="Q51" s="928"/>
      <c r="R51" s="928"/>
      <c r="S51" s="928"/>
      <c r="T51" s="928"/>
      <c r="U51" s="928"/>
      <c r="V51" s="928"/>
      <c r="W51" s="928"/>
      <c r="X51" s="929"/>
    </row>
    <row r="52" spans="1:24" s="137" customFormat="1" ht="16.149999999999999" customHeight="1" x14ac:dyDescent="0.2">
      <c r="A52" s="138" t="s">
        <v>229</v>
      </c>
      <c r="B52" s="909" t="str">
        <f>'4'!B54:W54</f>
        <v xml:space="preserve"> Будівництво, реконструкція та модернізація об’єктів теплопостачання (звільняється від оподаткування згідно з пунктом 154.9 статті 154 Податкового кодексу України), з урахуванням:</v>
      </c>
      <c r="C52" s="910"/>
      <c r="D52" s="910"/>
      <c r="E52" s="910"/>
      <c r="F52" s="910"/>
      <c r="G52" s="910"/>
      <c r="H52" s="910"/>
      <c r="I52" s="910"/>
      <c r="J52" s="910"/>
      <c r="K52" s="910"/>
      <c r="L52" s="910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1"/>
    </row>
    <row r="53" spans="1:24" s="137" customFormat="1" ht="16.149999999999999" customHeight="1" x14ac:dyDescent="0.2">
      <c r="A53" s="139" t="s">
        <v>230</v>
      </c>
      <c r="B53" s="912" t="str">
        <f>'4'!B55:W55</f>
        <v>Заходи зі зниження питомих витрат, а також втрат ресурсів, з них:</v>
      </c>
      <c r="C53" s="913"/>
      <c r="D53" s="913"/>
      <c r="E53" s="913"/>
      <c r="F53" s="913"/>
      <c r="G53" s="913"/>
      <c r="H53" s="913"/>
      <c r="I53" s="913"/>
      <c r="J53" s="913"/>
      <c r="K53" s="913"/>
      <c r="L53" s="913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4"/>
    </row>
    <row r="54" spans="1:24" s="137" customFormat="1" ht="100.5" customHeight="1" x14ac:dyDescent="0.2">
      <c r="A54" s="287" t="s">
        <v>231</v>
      </c>
      <c r="B54" s="809" t="s">
        <v>845</v>
      </c>
      <c r="C54" s="261" t="str">
        <f>'4'!C56</f>
        <v>76 м/п</v>
      </c>
      <c r="D54" s="302">
        <f>'4'!D56</f>
        <v>80.328959999999995</v>
      </c>
      <c r="E54" s="302" t="str">
        <f>'4'!E56</f>
        <v>х </v>
      </c>
      <c r="F54" s="302" t="str">
        <f>'4'!F56</f>
        <v>х </v>
      </c>
      <c r="G54" s="305" t="s">
        <v>269</v>
      </c>
      <c r="H54" s="305" t="s">
        <v>269</v>
      </c>
      <c r="I54" s="305" t="s">
        <v>269</v>
      </c>
      <c r="J54" s="305" t="s">
        <v>269</v>
      </c>
      <c r="K54" s="305" t="s">
        <v>269</v>
      </c>
      <c r="L54" s="305" t="s">
        <v>269</v>
      </c>
      <c r="M54" s="305" t="s">
        <v>269</v>
      </c>
      <c r="N54" s="302">
        <f>'4'!K56</f>
        <v>80.328959999999995</v>
      </c>
      <c r="O54" s="302">
        <v>0</v>
      </c>
      <c r="P54" s="302">
        <v>0</v>
      </c>
      <c r="Q54" s="302">
        <v>0</v>
      </c>
      <c r="R54" s="302">
        <f>D54</f>
        <v>80.328959999999995</v>
      </c>
      <c r="S54" s="302">
        <v>0</v>
      </c>
      <c r="T54" s="810">
        <f>'4'!S56</f>
        <v>33.360332465392176</v>
      </c>
      <c r="U54" s="261"/>
      <c r="V54" s="293">
        <f>'4'!U56</f>
        <v>1.0634710223062358</v>
      </c>
      <c r="W54" s="301"/>
      <c r="X54" s="302">
        <f>'4'!W56</f>
        <v>28.895021385053457</v>
      </c>
    </row>
    <row r="55" spans="1:24" s="137" customFormat="1" ht="42" customHeight="1" x14ac:dyDescent="0.2">
      <c r="A55" s="287"/>
      <c r="B55" s="127"/>
      <c r="C55" s="740"/>
      <c r="D55" s="302"/>
      <c r="E55" s="302"/>
      <c r="F55" s="302"/>
      <c r="G55" s="305"/>
      <c r="H55" s="305" t="s">
        <v>269</v>
      </c>
      <c r="I55" s="305" t="s">
        <v>269</v>
      </c>
      <c r="J55" s="305" t="s">
        <v>269</v>
      </c>
      <c r="K55" s="305" t="s">
        <v>269</v>
      </c>
      <c r="L55" s="305" t="s">
        <v>269</v>
      </c>
      <c r="M55" s="305" t="s">
        <v>269</v>
      </c>
      <c r="N55" s="302"/>
      <c r="O55" s="302">
        <v>0</v>
      </c>
      <c r="P55" s="302">
        <v>0</v>
      </c>
      <c r="Q55" s="302">
        <v>0</v>
      </c>
      <c r="R55" s="302">
        <f t="shared" ref="R55:R56" si="10">D55</f>
        <v>0</v>
      </c>
      <c r="S55" s="302"/>
      <c r="T55" s="406"/>
      <c r="U55" s="740"/>
      <c r="V55" s="293"/>
      <c r="W55" s="301"/>
      <c r="X55" s="302"/>
    </row>
    <row r="56" spans="1:24" s="137" customFormat="1" ht="33.75" customHeight="1" x14ac:dyDescent="0.2">
      <c r="A56" s="287"/>
      <c r="B56" s="127">
        <f>'4'!B57</f>
        <v>0</v>
      </c>
      <c r="C56" s="740">
        <f>'4'!C57</f>
        <v>0</v>
      </c>
      <c r="D56" s="302">
        <f>'4'!D57</f>
        <v>0</v>
      </c>
      <c r="E56" s="302" t="str">
        <f>'4'!E57</f>
        <v>х </v>
      </c>
      <c r="F56" s="302" t="str">
        <f>'4'!F57</f>
        <v>х </v>
      </c>
      <c r="G56" s="305" t="s">
        <v>269</v>
      </c>
      <c r="H56" s="305" t="s">
        <v>269</v>
      </c>
      <c r="I56" s="305" t="s">
        <v>269</v>
      </c>
      <c r="J56" s="305" t="s">
        <v>269</v>
      </c>
      <c r="K56" s="305" t="s">
        <v>269</v>
      </c>
      <c r="L56" s="305" t="s">
        <v>269</v>
      </c>
      <c r="M56" s="305" t="s">
        <v>269</v>
      </c>
      <c r="N56" s="302">
        <f>'4'!K57</f>
        <v>0</v>
      </c>
      <c r="O56" s="302">
        <v>0</v>
      </c>
      <c r="P56" s="302">
        <v>0</v>
      </c>
      <c r="Q56" s="302">
        <v>0</v>
      </c>
      <c r="R56" s="302">
        <f t="shared" si="10"/>
        <v>0</v>
      </c>
      <c r="S56" s="302"/>
      <c r="T56" s="406">
        <f>'4'!S57</f>
        <v>0</v>
      </c>
      <c r="U56" s="740"/>
      <c r="V56" s="293">
        <f>'4'!U57</f>
        <v>0</v>
      </c>
      <c r="W56" s="301"/>
      <c r="X56" s="302">
        <f>'4'!W57</f>
        <v>0</v>
      </c>
    </row>
    <row r="57" spans="1:24" s="137" customFormat="1" ht="16.149999999999999" customHeight="1" x14ac:dyDescent="0.2">
      <c r="A57" s="294"/>
      <c r="B57" s="294"/>
      <c r="C57" s="296" t="s">
        <v>370</v>
      </c>
      <c r="D57" s="299">
        <f>D54</f>
        <v>80.328959999999995</v>
      </c>
      <c r="E57" s="297" t="s">
        <v>269</v>
      </c>
      <c r="F57" s="297" t="s">
        <v>269</v>
      </c>
      <c r="G57" s="297" t="s">
        <v>269</v>
      </c>
      <c r="H57" s="297" t="s">
        <v>269</v>
      </c>
      <c r="I57" s="297" t="s">
        <v>269</v>
      </c>
      <c r="J57" s="297" t="s">
        <v>269</v>
      </c>
      <c r="K57" s="297" t="s">
        <v>269</v>
      </c>
      <c r="L57" s="297" t="s">
        <v>269</v>
      </c>
      <c r="M57" s="297">
        <f>D57</f>
        <v>80.328959999999995</v>
      </c>
      <c r="N57" s="299">
        <f t="shared" ref="N57:S57" si="11">SUM(N54:N54)</f>
        <v>80.328959999999995</v>
      </c>
      <c r="O57" s="299">
        <f t="shared" si="11"/>
        <v>0</v>
      </c>
      <c r="P57" s="299">
        <f t="shared" si="11"/>
        <v>0</v>
      </c>
      <c r="Q57" s="299">
        <f t="shared" si="11"/>
        <v>0</v>
      </c>
      <c r="R57" s="299">
        <f t="shared" si="11"/>
        <v>80.328959999999995</v>
      </c>
      <c r="S57" s="299">
        <f t="shared" si="11"/>
        <v>0</v>
      </c>
      <c r="T57" s="299">
        <f>SUM(T54:T54)</f>
        <v>33.360332465392176</v>
      </c>
      <c r="U57" s="299"/>
      <c r="V57" s="299">
        <f>SUM(V54:V54)</f>
        <v>1.0634710223062358</v>
      </c>
      <c r="W57" s="299"/>
      <c r="X57" s="299">
        <f>X54</f>
        <v>28.895021385053457</v>
      </c>
    </row>
    <row r="58" spans="1:24" s="137" customFormat="1" ht="16.149999999999999" customHeight="1" x14ac:dyDescent="0.2">
      <c r="A58" s="139" t="s">
        <v>232</v>
      </c>
      <c r="B58" s="912" t="str">
        <f>'4'!B58:W58</f>
        <v>Усього за підпунктом 2.1.1</v>
      </c>
      <c r="C58" s="913"/>
      <c r="D58" s="913"/>
      <c r="E58" s="913"/>
      <c r="F58" s="913"/>
      <c r="G58" s="913"/>
      <c r="H58" s="913"/>
      <c r="I58" s="913"/>
      <c r="J58" s="913"/>
      <c r="K58" s="913"/>
      <c r="L58" s="913"/>
      <c r="M58" s="913"/>
      <c r="N58" s="913"/>
      <c r="O58" s="913"/>
      <c r="P58" s="913"/>
      <c r="Q58" s="913"/>
      <c r="R58" s="913"/>
      <c r="S58" s="913"/>
      <c r="T58" s="913"/>
      <c r="U58" s="913"/>
      <c r="V58" s="913"/>
      <c r="W58" s="913"/>
      <c r="X58" s="914"/>
    </row>
    <row r="59" spans="1:24" s="137" customFormat="1" ht="16.149999999999999" customHeight="1" x14ac:dyDescent="0.2">
      <c r="A59" s="287" t="s">
        <v>233</v>
      </c>
      <c r="B59" s="261"/>
      <c r="C59" s="261"/>
      <c r="D59" s="293"/>
      <c r="E59" s="293" t="str">
        <f>'4'!E59</f>
        <v>х </v>
      </c>
      <c r="F59" s="305" t="s">
        <v>269</v>
      </c>
      <c r="G59" s="305" t="s">
        <v>269</v>
      </c>
      <c r="H59" s="305" t="s">
        <v>269</v>
      </c>
      <c r="I59" s="305" t="s">
        <v>269</v>
      </c>
      <c r="J59" s="305" t="s">
        <v>269</v>
      </c>
      <c r="K59" s="305" t="s">
        <v>269</v>
      </c>
      <c r="L59" s="305" t="s">
        <v>269</v>
      </c>
      <c r="M59" s="305"/>
      <c r="N59" s="302"/>
      <c r="O59" s="310"/>
      <c r="P59" s="310"/>
      <c r="Q59" s="310"/>
      <c r="R59" s="302"/>
      <c r="S59" s="310"/>
      <c r="T59" s="291"/>
      <c r="U59" s="261"/>
      <c r="V59" s="261"/>
      <c r="W59" s="287"/>
      <c r="X59" s="287"/>
    </row>
    <row r="60" spans="1:24" s="137" customFormat="1" ht="16.149999999999999" customHeight="1" x14ac:dyDescent="0.2">
      <c r="A60" s="301" t="s">
        <v>210</v>
      </c>
      <c r="B60" s="261"/>
      <c r="C60" s="261"/>
      <c r="D60" s="293"/>
      <c r="E60" s="293" t="str">
        <f>'4'!E60</f>
        <v>х </v>
      </c>
      <c r="F60" s="305" t="s">
        <v>269</v>
      </c>
      <c r="G60" s="305" t="s">
        <v>269</v>
      </c>
      <c r="H60" s="305" t="s">
        <v>269</v>
      </c>
      <c r="I60" s="305" t="s">
        <v>269</v>
      </c>
      <c r="J60" s="305" t="s">
        <v>269</v>
      </c>
      <c r="K60" s="305" t="s">
        <v>269</v>
      </c>
      <c r="L60" s="305" t="s">
        <v>269</v>
      </c>
      <c r="M60" s="305"/>
      <c r="N60" s="302"/>
      <c r="O60" s="310"/>
      <c r="P60" s="310"/>
      <c r="Q60" s="310"/>
      <c r="R60" s="302"/>
      <c r="S60" s="310"/>
      <c r="T60" s="291"/>
      <c r="U60" s="261"/>
      <c r="V60" s="261"/>
      <c r="W60" s="287"/>
      <c r="X60" s="287"/>
    </row>
    <row r="61" spans="1:24" s="137" customFormat="1" ht="16.149999999999999" customHeight="1" x14ac:dyDescent="0.2">
      <c r="A61" s="294"/>
      <c r="B61" s="294"/>
      <c r="C61" s="296" t="s">
        <v>371</v>
      </c>
      <c r="D61" s="299">
        <f>SUM(D59:D60)</f>
        <v>0</v>
      </c>
      <c r="E61" s="297" t="s">
        <v>269</v>
      </c>
      <c r="F61" s="297" t="s">
        <v>269</v>
      </c>
      <c r="G61" s="297" t="s">
        <v>269</v>
      </c>
      <c r="H61" s="297" t="s">
        <v>269</v>
      </c>
      <c r="I61" s="297" t="s">
        <v>269</v>
      </c>
      <c r="J61" s="297" t="s">
        <v>269</v>
      </c>
      <c r="K61" s="297" t="s">
        <v>269</v>
      </c>
      <c r="L61" s="297" t="s">
        <v>269</v>
      </c>
      <c r="M61" s="297">
        <f>SUM(M59:M60)</f>
        <v>0</v>
      </c>
      <c r="N61" s="297">
        <f t="shared" ref="N61:X61" si="12">SUM(N59:N60)</f>
        <v>0</v>
      </c>
      <c r="O61" s="297">
        <f t="shared" si="12"/>
        <v>0</v>
      </c>
      <c r="P61" s="297">
        <f t="shared" si="12"/>
        <v>0</v>
      </c>
      <c r="Q61" s="297">
        <f t="shared" si="12"/>
        <v>0</v>
      </c>
      <c r="R61" s="297">
        <f t="shared" si="12"/>
        <v>0</v>
      </c>
      <c r="S61" s="297">
        <f t="shared" si="12"/>
        <v>0</v>
      </c>
      <c r="T61" s="297"/>
      <c r="U61" s="297"/>
      <c r="V61" s="297">
        <f t="shared" si="12"/>
        <v>0</v>
      </c>
      <c r="W61" s="297"/>
      <c r="X61" s="297">
        <f t="shared" si="12"/>
        <v>0</v>
      </c>
    </row>
    <row r="62" spans="1:24" s="137" customFormat="1" ht="16.149999999999999" customHeight="1" x14ac:dyDescent="0.2">
      <c r="A62" s="287" t="s">
        <v>234</v>
      </c>
      <c r="B62" s="912" t="str">
        <f>'4'!B62:U62</f>
        <v>Інші заходи, з них:</v>
      </c>
      <c r="C62" s="913"/>
      <c r="D62" s="913"/>
      <c r="E62" s="913"/>
      <c r="F62" s="913"/>
      <c r="G62" s="913"/>
      <c r="H62" s="913"/>
      <c r="I62" s="913"/>
      <c r="J62" s="913"/>
      <c r="K62" s="913"/>
      <c r="L62" s="913"/>
      <c r="M62" s="913"/>
      <c r="N62" s="913"/>
      <c r="O62" s="913"/>
      <c r="P62" s="913"/>
      <c r="Q62" s="913"/>
      <c r="R62" s="913"/>
      <c r="S62" s="913"/>
      <c r="T62" s="913"/>
      <c r="U62" s="913"/>
      <c r="V62" s="913"/>
      <c r="W62" s="913"/>
      <c r="X62" s="914"/>
    </row>
    <row r="63" spans="1:24" s="137" customFormat="1" ht="57.75" customHeight="1" x14ac:dyDescent="0.2">
      <c r="A63" s="287"/>
      <c r="B63" s="648">
        <f>'4'!B63</f>
        <v>0</v>
      </c>
      <c r="C63" s="648">
        <f>'4'!C63</f>
        <v>0</v>
      </c>
      <c r="D63" s="662">
        <f>'4'!D63</f>
        <v>0</v>
      </c>
      <c r="E63" s="648">
        <f>'4'!E63</f>
        <v>0</v>
      </c>
      <c r="F63" s="648">
        <f>'4'!F63</f>
        <v>0</v>
      </c>
      <c r="G63" s="648">
        <f>'4'!G63</f>
        <v>0</v>
      </c>
      <c r="H63" s="648">
        <f>'4'!H63</f>
        <v>0</v>
      </c>
      <c r="I63" s="648">
        <f>'4'!I63</f>
        <v>0</v>
      </c>
      <c r="J63" s="648">
        <f>'4'!J63</f>
        <v>0</v>
      </c>
      <c r="K63" s="648"/>
      <c r="L63" s="648">
        <f>'4'!L63</f>
        <v>0</v>
      </c>
      <c r="M63" s="648"/>
      <c r="N63" s="662">
        <f>D63</f>
        <v>0</v>
      </c>
      <c r="O63" s="648">
        <f>'4'!O63</f>
        <v>0</v>
      </c>
      <c r="P63" s="648">
        <f>'4'!P63</f>
        <v>0</v>
      </c>
      <c r="Q63" s="648">
        <f>'4'!Q63</f>
        <v>0</v>
      </c>
      <c r="R63" s="662">
        <f>N63</f>
        <v>0</v>
      </c>
      <c r="S63" s="648">
        <f>'4'!S63</f>
        <v>0</v>
      </c>
      <c r="T63" s="648">
        <f>'4'!T63</f>
        <v>0</v>
      </c>
      <c r="U63" s="649"/>
      <c r="V63" s="649">
        <f>'4'!U63</f>
        <v>0</v>
      </c>
      <c r="W63" s="649"/>
      <c r="X63" s="649"/>
    </row>
    <row r="64" spans="1:24" s="137" customFormat="1" ht="19.5" customHeight="1" x14ac:dyDescent="0.2">
      <c r="A64" s="287" t="s">
        <v>235</v>
      </c>
      <c r="B64" s="261">
        <f>'4'!B64</f>
        <v>0</v>
      </c>
      <c r="C64" s="624">
        <f>'4'!C64</f>
        <v>0</v>
      </c>
      <c r="D64" s="624">
        <f>'4'!D64</f>
        <v>0</v>
      </c>
      <c r="E64" s="289" t="s">
        <v>269</v>
      </c>
      <c r="F64" s="289" t="s">
        <v>269</v>
      </c>
      <c r="G64" s="289" t="s">
        <v>269</v>
      </c>
      <c r="H64" s="289" t="s">
        <v>269</v>
      </c>
      <c r="I64" s="289" t="s">
        <v>269</v>
      </c>
      <c r="J64" s="289" t="s">
        <v>269</v>
      </c>
      <c r="K64" s="289" t="s">
        <v>269</v>
      </c>
      <c r="L64" s="289" t="s">
        <v>269</v>
      </c>
      <c r="M64" s="289" t="s">
        <v>269</v>
      </c>
      <c r="N64" s="290"/>
      <c r="O64" s="300"/>
      <c r="P64" s="300"/>
      <c r="Q64" s="290"/>
      <c r="R64" s="290"/>
      <c r="S64" s="300"/>
      <c r="T64" s="291"/>
      <c r="U64" s="261"/>
      <c r="V64" s="301"/>
      <c r="W64" s="302"/>
      <c r="X64" s="301"/>
    </row>
    <row r="65" spans="1:24" s="137" customFormat="1" ht="16.149999999999999" customHeight="1" x14ac:dyDescent="0.2">
      <c r="A65" s="301" t="s">
        <v>210</v>
      </c>
      <c r="B65" s="261"/>
      <c r="C65" s="261"/>
      <c r="D65" s="290"/>
      <c r="E65" s="289" t="s">
        <v>269</v>
      </c>
      <c r="F65" s="289" t="s">
        <v>269</v>
      </c>
      <c r="G65" s="289" t="s">
        <v>269</v>
      </c>
      <c r="H65" s="289" t="s">
        <v>269</v>
      </c>
      <c r="I65" s="289" t="s">
        <v>269</v>
      </c>
      <c r="J65" s="289" t="s">
        <v>269</v>
      </c>
      <c r="K65" s="289" t="s">
        <v>269</v>
      </c>
      <c r="L65" s="289" t="s">
        <v>269</v>
      </c>
      <c r="M65" s="289" t="s">
        <v>269</v>
      </c>
      <c r="N65" s="290"/>
      <c r="O65" s="300"/>
      <c r="P65" s="300"/>
      <c r="Q65" s="290"/>
      <c r="R65" s="290"/>
      <c r="S65" s="300"/>
      <c r="T65" s="291"/>
      <c r="U65" s="261"/>
      <c r="V65" s="301"/>
      <c r="W65" s="302"/>
      <c r="X65" s="301"/>
    </row>
    <row r="66" spans="1:24" s="137" customFormat="1" ht="16.149999999999999" customHeight="1" x14ac:dyDescent="0.2">
      <c r="A66" s="294"/>
      <c r="B66" s="294"/>
      <c r="C66" s="296" t="s">
        <v>372</v>
      </c>
      <c r="D66" s="297">
        <f>SUM(D64:D65)</f>
        <v>0</v>
      </c>
      <c r="E66" s="297" t="s">
        <v>269</v>
      </c>
      <c r="F66" s="297" t="s">
        <v>269</v>
      </c>
      <c r="G66" s="297" t="s">
        <v>269</v>
      </c>
      <c r="H66" s="297" t="s">
        <v>269</v>
      </c>
      <c r="I66" s="297" t="s">
        <v>269</v>
      </c>
      <c r="J66" s="297" t="s">
        <v>269</v>
      </c>
      <c r="K66" s="297" t="s">
        <v>269</v>
      </c>
      <c r="L66" s="297" t="s">
        <v>269</v>
      </c>
      <c r="M66" s="297">
        <f>D66</f>
        <v>0</v>
      </c>
      <c r="N66" s="297">
        <f>SUM(N64:N65)</f>
        <v>0</v>
      </c>
      <c r="O66" s="297">
        <f t="shared" ref="O66:X66" si="13">SUM(O64:O65)</f>
        <v>0</v>
      </c>
      <c r="P66" s="297">
        <f t="shared" si="13"/>
        <v>0</v>
      </c>
      <c r="Q66" s="297">
        <f t="shared" si="13"/>
        <v>0</v>
      </c>
      <c r="R66" s="297">
        <f t="shared" si="13"/>
        <v>0</v>
      </c>
      <c r="S66" s="297">
        <f t="shared" si="13"/>
        <v>0</v>
      </c>
      <c r="T66" s="297"/>
      <c r="U66" s="297"/>
      <c r="V66" s="297">
        <f t="shared" si="13"/>
        <v>0</v>
      </c>
      <c r="W66" s="297"/>
      <c r="X66" s="297">
        <f t="shared" si="13"/>
        <v>0</v>
      </c>
    </row>
    <row r="67" spans="1:24" s="137" customFormat="1" ht="16.149999999999999" customHeight="1" x14ac:dyDescent="0.2">
      <c r="A67" s="294"/>
      <c r="B67" s="294"/>
      <c r="C67" s="296" t="s">
        <v>373</v>
      </c>
      <c r="D67" s="297">
        <f>D57+D61+D63</f>
        <v>80.328959999999995</v>
      </c>
      <c r="E67" s="297" t="s">
        <v>269</v>
      </c>
      <c r="F67" s="297" t="s">
        <v>269</v>
      </c>
      <c r="G67" s="297" t="s">
        <v>269</v>
      </c>
      <c r="H67" s="297" t="s">
        <v>269</v>
      </c>
      <c r="I67" s="297" t="s">
        <v>269</v>
      </c>
      <c r="J67" s="297" t="s">
        <v>269</v>
      </c>
      <c r="K67" s="297" t="s">
        <v>269</v>
      </c>
      <c r="L67" s="297" t="s">
        <v>269</v>
      </c>
      <c r="M67" s="297">
        <f>M57+M61+M66+M63</f>
        <v>80.328959999999995</v>
      </c>
      <c r="N67" s="297">
        <f>N57+N63</f>
        <v>80.328959999999995</v>
      </c>
      <c r="O67" s="297">
        <f t="shared" ref="O67:S67" si="14">O57+O61+O66</f>
        <v>0</v>
      </c>
      <c r="P67" s="297">
        <f t="shared" si="14"/>
        <v>0</v>
      </c>
      <c r="Q67" s="297">
        <f t="shared" si="14"/>
        <v>0</v>
      </c>
      <c r="R67" s="297">
        <f>R57+R61+R66+R63</f>
        <v>80.328959999999995</v>
      </c>
      <c r="S67" s="297">
        <f t="shared" si="14"/>
        <v>0</v>
      </c>
      <c r="T67" s="297"/>
      <c r="U67" s="297"/>
      <c r="V67" s="297">
        <f>V57+V61+V66+V63</f>
        <v>1.0634710223062358</v>
      </c>
      <c r="W67" s="297"/>
      <c r="X67" s="297">
        <f>X57+X61+X66+X63</f>
        <v>28.895021385053457</v>
      </c>
    </row>
    <row r="68" spans="1:24" s="137" customFormat="1" ht="16.149999999999999" customHeight="1" x14ac:dyDescent="0.2">
      <c r="A68" s="138" t="s">
        <v>236</v>
      </c>
      <c r="B68" s="912" t="str">
        <f>'4'!B68:W68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68" s="913"/>
      <c r="D68" s="913"/>
      <c r="E68" s="913"/>
      <c r="F68" s="913"/>
      <c r="G68" s="913"/>
      <c r="H68" s="913"/>
      <c r="I68" s="913"/>
      <c r="J68" s="913"/>
      <c r="K68" s="913"/>
      <c r="L68" s="913"/>
      <c r="M68" s="913"/>
      <c r="N68" s="913"/>
      <c r="O68" s="913"/>
      <c r="P68" s="913"/>
      <c r="Q68" s="913"/>
      <c r="R68" s="913"/>
      <c r="S68" s="913"/>
      <c r="T68" s="913"/>
      <c r="U68" s="913"/>
      <c r="V68" s="913"/>
      <c r="W68" s="913"/>
      <c r="X68" s="914"/>
    </row>
    <row r="69" spans="1:24" s="137" customFormat="1" ht="16.149999999999999" customHeight="1" x14ac:dyDescent="0.2">
      <c r="A69" s="303" t="s">
        <v>237</v>
      </c>
      <c r="B69" s="921" t="str">
        <f>'4'!B69:W69</f>
        <v>Заходи зі зниження питомих витрат, а також втрат ресурсів, з них:</v>
      </c>
      <c r="C69" s="922"/>
      <c r="D69" s="922"/>
      <c r="E69" s="922"/>
      <c r="F69" s="922"/>
      <c r="G69" s="922"/>
      <c r="H69" s="922"/>
      <c r="I69" s="922"/>
      <c r="J69" s="922"/>
      <c r="K69" s="922"/>
      <c r="L69" s="922"/>
      <c r="M69" s="922"/>
      <c r="N69" s="922"/>
      <c r="O69" s="922"/>
      <c r="P69" s="922"/>
      <c r="Q69" s="922"/>
      <c r="R69" s="922"/>
      <c r="S69" s="922"/>
      <c r="T69" s="922"/>
      <c r="U69" s="922"/>
      <c r="V69" s="922"/>
      <c r="W69" s="922"/>
      <c r="X69" s="923"/>
    </row>
    <row r="70" spans="1:24" s="137" customFormat="1" ht="27.75" customHeight="1" x14ac:dyDescent="0.2">
      <c r="A70" s="287" t="s">
        <v>238</v>
      </c>
      <c r="B70" s="624">
        <f>'4'!B70</f>
        <v>0</v>
      </c>
      <c r="C70" s="624">
        <f>'4'!C70</f>
        <v>0</v>
      </c>
      <c r="D70" s="624">
        <f>'4'!D70</f>
        <v>0</v>
      </c>
      <c r="E70" s="304" t="s">
        <v>269</v>
      </c>
      <c r="F70" s="304" t="s">
        <v>269</v>
      </c>
      <c r="G70" s="304" t="s">
        <v>269</v>
      </c>
      <c r="H70" s="304" t="s">
        <v>269</v>
      </c>
      <c r="I70" s="304" t="s">
        <v>269</v>
      </c>
      <c r="J70" s="304" t="s">
        <v>269</v>
      </c>
      <c r="K70" s="304" t="s">
        <v>269</v>
      </c>
      <c r="L70" s="304" t="s">
        <v>269</v>
      </c>
      <c r="M70" s="304" t="s">
        <v>269</v>
      </c>
      <c r="N70" s="310">
        <f>D70</f>
        <v>0</v>
      </c>
      <c r="O70" s="310">
        <v>0</v>
      </c>
      <c r="P70" s="310">
        <v>0</v>
      </c>
      <c r="Q70" s="310">
        <v>0</v>
      </c>
      <c r="R70" s="310">
        <f>D70</f>
        <v>0</v>
      </c>
      <c r="S70" s="310">
        <v>0</v>
      </c>
      <c r="T70" s="630">
        <f>'4'!S70</f>
        <v>0</v>
      </c>
      <c r="U70" s="301"/>
      <c r="V70" s="310">
        <f>'4'!U70</f>
        <v>0</v>
      </c>
      <c r="W70" s="310"/>
      <c r="X70" s="310">
        <f>'4'!W70</f>
        <v>0</v>
      </c>
    </row>
    <row r="71" spans="1:24" s="137" customFormat="1" ht="30" customHeight="1" x14ac:dyDescent="0.2">
      <c r="A71" s="287"/>
      <c r="B71" s="643">
        <f>'4'!B71</f>
        <v>0</v>
      </c>
      <c r="C71" s="643">
        <f>'4'!C71</f>
        <v>0</v>
      </c>
      <c r="D71" s="643">
        <f>'4'!D71</f>
        <v>0</v>
      </c>
      <c r="E71" s="304" t="s">
        <v>269</v>
      </c>
      <c r="F71" s="304" t="s">
        <v>269</v>
      </c>
      <c r="G71" s="304" t="s">
        <v>269</v>
      </c>
      <c r="H71" s="304" t="s">
        <v>269</v>
      </c>
      <c r="I71" s="304" t="s">
        <v>269</v>
      </c>
      <c r="J71" s="304" t="s">
        <v>269</v>
      </c>
      <c r="K71" s="304" t="s">
        <v>269</v>
      </c>
      <c r="L71" s="304" t="s">
        <v>269</v>
      </c>
      <c r="M71" s="304" t="s">
        <v>269</v>
      </c>
      <c r="N71" s="310">
        <f>D71</f>
        <v>0</v>
      </c>
      <c r="O71" s="310">
        <v>0</v>
      </c>
      <c r="P71" s="310">
        <v>0</v>
      </c>
      <c r="Q71" s="310">
        <v>0</v>
      </c>
      <c r="R71" s="310">
        <f>D71</f>
        <v>0</v>
      </c>
      <c r="S71" s="310">
        <v>0</v>
      </c>
      <c r="T71" s="630">
        <f>'4'!S71</f>
        <v>0</v>
      </c>
      <c r="U71" s="301"/>
      <c r="V71" s="310">
        <f>'4'!U71</f>
        <v>0</v>
      </c>
      <c r="W71" s="310"/>
      <c r="X71" s="310"/>
    </row>
    <row r="72" spans="1:24" s="137" customFormat="1" ht="15.75" customHeight="1" x14ac:dyDescent="0.2">
      <c r="A72" s="294"/>
      <c r="B72" s="301"/>
      <c r="C72" s="296" t="s">
        <v>374</v>
      </c>
      <c r="D72" s="299">
        <f>SUM(D70:D70)</f>
        <v>0</v>
      </c>
      <c r="E72" s="299" t="s">
        <v>269</v>
      </c>
      <c r="F72" s="299" t="s">
        <v>269</v>
      </c>
      <c r="G72" s="299" t="s">
        <v>269</v>
      </c>
      <c r="H72" s="299" t="s">
        <v>269</v>
      </c>
      <c r="I72" s="299" t="s">
        <v>269</v>
      </c>
      <c r="J72" s="299" t="s">
        <v>269</v>
      </c>
      <c r="K72" s="299" t="s">
        <v>269</v>
      </c>
      <c r="L72" s="299" t="s">
        <v>269</v>
      </c>
      <c r="M72" s="299">
        <f>D72</f>
        <v>0</v>
      </c>
      <c r="N72" s="299">
        <f t="shared" ref="N72:S72" si="15">SUM(N70:N70)</f>
        <v>0</v>
      </c>
      <c r="O72" s="299">
        <f t="shared" si="15"/>
        <v>0</v>
      </c>
      <c r="P72" s="299">
        <f t="shared" si="15"/>
        <v>0</v>
      </c>
      <c r="Q72" s="299">
        <f t="shared" si="15"/>
        <v>0</v>
      </c>
      <c r="R72" s="299">
        <f t="shared" si="15"/>
        <v>0</v>
      </c>
      <c r="S72" s="299">
        <f t="shared" si="15"/>
        <v>0</v>
      </c>
      <c r="T72" s="299"/>
      <c r="U72" s="299"/>
      <c r="V72" s="299">
        <f>SUM(V70:V70)</f>
        <v>0</v>
      </c>
      <c r="W72" s="299"/>
      <c r="X72" s="299">
        <f>SUM(X70:X70)</f>
        <v>0</v>
      </c>
    </row>
    <row r="73" spans="1:24" s="137" customFormat="1" ht="16.149999999999999" customHeight="1" x14ac:dyDescent="0.2">
      <c r="A73" s="261" t="s">
        <v>239</v>
      </c>
      <c r="B73" s="924" t="str">
        <f>'4'!B74:W74</f>
        <v>Заходи щодо забезпечення технологічного та/або комерційного обліку ресурсів, з них:</v>
      </c>
      <c r="C73" s="925"/>
      <c r="D73" s="925"/>
      <c r="E73" s="925"/>
      <c r="F73" s="925"/>
      <c r="G73" s="925"/>
      <c r="H73" s="925"/>
      <c r="I73" s="925"/>
      <c r="J73" s="925"/>
      <c r="K73" s="925"/>
      <c r="L73" s="925"/>
      <c r="M73" s="925"/>
      <c r="N73" s="925"/>
      <c r="O73" s="925"/>
      <c r="P73" s="925"/>
      <c r="Q73" s="925"/>
      <c r="R73" s="925"/>
      <c r="S73" s="925"/>
      <c r="T73" s="925"/>
      <c r="U73" s="925"/>
      <c r="V73" s="925"/>
      <c r="W73" s="925"/>
      <c r="X73" s="926"/>
    </row>
    <row r="74" spans="1:24" s="137" customFormat="1" ht="16.149999999999999" customHeight="1" x14ac:dyDescent="0.2">
      <c r="A74" s="287" t="s">
        <v>240</v>
      </c>
      <c r="B74" s="287"/>
      <c r="C74" s="301"/>
      <c r="D74" s="301"/>
      <c r="E74" s="304" t="s">
        <v>269</v>
      </c>
      <c r="F74" s="304" t="s">
        <v>269</v>
      </c>
      <c r="G74" s="304" t="s">
        <v>269</v>
      </c>
      <c r="H74" s="304" t="s">
        <v>269</v>
      </c>
      <c r="I74" s="304" t="s">
        <v>269</v>
      </c>
      <c r="J74" s="304" t="s">
        <v>269</v>
      </c>
      <c r="K74" s="304" t="s">
        <v>269</v>
      </c>
      <c r="L74" s="304" t="s">
        <v>269</v>
      </c>
      <c r="M74" s="304" t="s">
        <v>269</v>
      </c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</row>
    <row r="75" spans="1:24" s="137" customFormat="1" ht="16.149999999999999" customHeight="1" x14ac:dyDescent="0.2">
      <c r="A75" s="301" t="s">
        <v>210</v>
      </c>
      <c r="B75" s="301"/>
      <c r="C75" s="301"/>
      <c r="D75" s="301"/>
      <c r="E75" s="304" t="s">
        <v>269</v>
      </c>
      <c r="F75" s="304" t="s">
        <v>269</v>
      </c>
      <c r="G75" s="304" t="s">
        <v>269</v>
      </c>
      <c r="H75" s="304" t="s">
        <v>269</v>
      </c>
      <c r="I75" s="304" t="s">
        <v>269</v>
      </c>
      <c r="J75" s="304" t="s">
        <v>269</v>
      </c>
      <c r="K75" s="304" t="s">
        <v>269</v>
      </c>
      <c r="L75" s="304" t="s">
        <v>269</v>
      </c>
      <c r="M75" s="304" t="s">
        <v>269</v>
      </c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</row>
    <row r="76" spans="1:24" s="137" customFormat="1" ht="16.149999999999999" customHeight="1" x14ac:dyDescent="0.2">
      <c r="A76" s="294"/>
      <c r="B76" s="294"/>
      <c r="C76" s="296" t="s">
        <v>375</v>
      </c>
      <c r="D76" s="299">
        <f>SUM(D74:D75)</f>
        <v>0</v>
      </c>
      <c r="E76" s="299" t="s">
        <v>269</v>
      </c>
      <c r="F76" s="299" t="s">
        <v>269</v>
      </c>
      <c r="G76" s="299" t="s">
        <v>269</v>
      </c>
      <c r="H76" s="299" t="s">
        <v>269</v>
      </c>
      <c r="I76" s="299" t="s">
        <v>269</v>
      </c>
      <c r="J76" s="299" t="s">
        <v>269</v>
      </c>
      <c r="K76" s="299" t="s">
        <v>269</v>
      </c>
      <c r="L76" s="299" t="s">
        <v>269</v>
      </c>
      <c r="M76" s="299">
        <f>D76</f>
        <v>0</v>
      </c>
      <c r="N76" s="299">
        <f>SUM(N74:N75)</f>
        <v>0</v>
      </c>
      <c r="O76" s="299">
        <f t="shared" ref="O76:X76" si="16">SUM(O74:O75)</f>
        <v>0</v>
      </c>
      <c r="P76" s="299">
        <f t="shared" si="16"/>
        <v>0</v>
      </c>
      <c r="Q76" s="299">
        <f t="shared" si="16"/>
        <v>0</v>
      </c>
      <c r="R76" s="299">
        <f t="shared" si="16"/>
        <v>0</v>
      </c>
      <c r="S76" s="299">
        <f t="shared" si="16"/>
        <v>0</v>
      </c>
      <c r="T76" s="299"/>
      <c r="U76" s="299"/>
      <c r="V76" s="299">
        <f t="shared" si="16"/>
        <v>0</v>
      </c>
      <c r="W76" s="299"/>
      <c r="X76" s="299">
        <f t="shared" si="16"/>
        <v>0</v>
      </c>
    </row>
    <row r="77" spans="1:24" s="137" customFormat="1" ht="16.149999999999999" customHeight="1" x14ac:dyDescent="0.2">
      <c r="A77" s="287" t="s">
        <v>241</v>
      </c>
      <c r="B77" s="912" t="str">
        <f>'4'!B78:W78</f>
        <v>Заходи щодо впровадження та розвитку інформаційних технологій, з них:</v>
      </c>
      <c r="C77" s="913"/>
      <c r="D77" s="913"/>
      <c r="E77" s="913"/>
      <c r="F77" s="913"/>
      <c r="G77" s="913"/>
      <c r="H77" s="913"/>
      <c r="I77" s="913"/>
      <c r="J77" s="913"/>
      <c r="K77" s="913"/>
      <c r="L77" s="913"/>
      <c r="M77" s="913"/>
      <c r="N77" s="913"/>
      <c r="O77" s="913"/>
      <c r="P77" s="913"/>
      <c r="Q77" s="913"/>
      <c r="R77" s="913"/>
      <c r="S77" s="913"/>
      <c r="T77" s="913"/>
      <c r="U77" s="913"/>
      <c r="V77" s="913"/>
      <c r="W77" s="913"/>
      <c r="X77" s="914"/>
    </row>
    <row r="78" spans="1:24" s="137" customFormat="1" ht="16.149999999999999" customHeight="1" x14ac:dyDescent="0.2">
      <c r="A78" s="287" t="s">
        <v>242</v>
      </c>
      <c r="B78" s="126"/>
      <c r="C78" s="287"/>
      <c r="D78" s="302"/>
      <c r="E78" s="305" t="s">
        <v>269</v>
      </c>
      <c r="F78" s="305" t="s">
        <v>269</v>
      </c>
      <c r="G78" s="305" t="s">
        <v>269</v>
      </c>
      <c r="H78" s="305" t="s">
        <v>269</v>
      </c>
      <c r="I78" s="305" t="s">
        <v>269</v>
      </c>
      <c r="J78" s="305" t="s">
        <v>269</v>
      </c>
      <c r="K78" s="305" t="s">
        <v>269</v>
      </c>
      <c r="L78" s="305" t="s">
        <v>269</v>
      </c>
      <c r="M78" s="305" t="s">
        <v>269</v>
      </c>
      <c r="N78" s="302">
        <f>D78</f>
        <v>0</v>
      </c>
      <c r="O78" s="302">
        <v>0</v>
      </c>
      <c r="P78" s="302">
        <v>0</v>
      </c>
      <c r="Q78" s="302">
        <v>0</v>
      </c>
      <c r="R78" s="302">
        <v>0</v>
      </c>
      <c r="S78" s="302">
        <f>D78</f>
        <v>0</v>
      </c>
      <c r="T78" s="291"/>
      <c r="U78" s="310"/>
      <c r="V78" s="310"/>
      <c r="W78" s="310"/>
      <c r="X78" s="310"/>
    </row>
    <row r="79" spans="1:24" s="137" customFormat="1" ht="16.149999999999999" customHeight="1" x14ac:dyDescent="0.2">
      <c r="A79" s="301" t="s">
        <v>210</v>
      </c>
      <c r="B79" s="126"/>
      <c r="C79" s="287"/>
      <c r="D79" s="302"/>
      <c r="E79" s="305" t="s">
        <v>269</v>
      </c>
      <c r="F79" s="305" t="s">
        <v>269</v>
      </c>
      <c r="G79" s="305" t="s">
        <v>269</v>
      </c>
      <c r="H79" s="305" t="s">
        <v>269</v>
      </c>
      <c r="I79" s="305" t="s">
        <v>269</v>
      </c>
      <c r="J79" s="305" t="s">
        <v>269</v>
      </c>
      <c r="K79" s="305" t="s">
        <v>269</v>
      </c>
      <c r="L79" s="305" t="s">
        <v>269</v>
      </c>
      <c r="M79" s="305" t="s">
        <v>269</v>
      </c>
      <c r="N79" s="302">
        <f>D79</f>
        <v>0</v>
      </c>
      <c r="O79" s="302">
        <v>0</v>
      </c>
      <c r="P79" s="302">
        <v>0</v>
      </c>
      <c r="Q79" s="302">
        <v>0</v>
      </c>
      <c r="R79" s="302">
        <v>0</v>
      </c>
      <c r="S79" s="302">
        <f>D79</f>
        <v>0</v>
      </c>
      <c r="T79" s="291"/>
      <c r="U79" s="310"/>
      <c r="V79" s="310"/>
      <c r="W79" s="310"/>
      <c r="X79" s="310"/>
    </row>
    <row r="80" spans="1:24" s="137" customFormat="1" ht="16.149999999999999" customHeight="1" x14ac:dyDescent="0.2">
      <c r="A80" s="294"/>
      <c r="B80" s="294"/>
      <c r="C80" s="296" t="s">
        <v>376</v>
      </c>
      <c r="D80" s="299">
        <f>SUM(D78:D78)</f>
        <v>0</v>
      </c>
      <c r="E80" s="297" t="s">
        <v>269</v>
      </c>
      <c r="F80" s="297" t="s">
        <v>269</v>
      </c>
      <c r="G80" s="297" t="s">
        <v>269</v>
      </c>
      <c r="H80" s="297" t="s">
        <v>269</v>
      </c>
      <c r="I80" s="297" t="s">
        <v>269</v>
      </c>
      <c r="J80" s="297" t="s">
        <v>269</v>
      </c>
      <c r="K80" s="297" t="s">
        <v>269</v>
      </c>
      <c r="L80" s="297" t="s">
        <v>269</v>
      </c>
      <c r="M80" s="297">
        <f>D80</f>
        <v>0</v>
      </c>
      <c r="N80" s="299">
        <f>SUM(N78)</f>
        <v>0</v>
      </c>
      <c r="O80" s="299">
        <f>SUM(O78)</f>
        <v>0</v>
      </c>
      <c r="P80" s="299">
        <f>SUM(P78)</f>
        <v>0</v>
      </c>
      <c r="Q80" s="299">
        <f>SUM(Q78)</f>
        <v>0</v>
      </c>
      <c r="R80" s="299">
        <f t="shared" ref="R80:X80" si="17">SUM(R78)</f>
        <v>0</v>
      </c>
      <c r="S80" s="299">
        <f t="shared" si="17"/>
        <v>0</v>
      </c>
      <c r="T80" s="299"/>
      <c r="U80" s="299"/>
      <c r="V80" s="299">
        <f t="shared" si="17"/>
        <v>0</v>
      </c>
      <c r="W80" s="299"/>
      <c r="X80" s="299">
        <f t="shared" si="17"/>
        <v>0</v>
      </c>
    </row>
    <row r="81" spans="1:24" s="137" customFormat="1" ht="16.149999999999999" customHeight="1" x14ac:dyDescent="0.2">
      <c r="A81" s="261" t="s">
        <v>243</v>
      </c>
      <c r="B81" s="924" t="str">
        <f>'4'!B82:W82</f>
        <v>Заходи щодо модернізації та закупівлі транспортних засобів спеціального та спеціалізованого призначення, з них:</v>
      </c>
      <c r="C81" s="925"/>
      <c r="D81" s="925"/>
      <c r="E81" s="925"/>
      <c r="F81" s="925"/>
      <c r="G81" s="925"/>
      <c r="H81" s="925"/>
      <c r="I81" s="925"/>
      <c r="J81" s="925"/>
      <c r="K81" s="925"/>
      <c r="L81" s="925"/>
      <c r="M81" s="925"/>
      <c r="N81" s="925"/>
      <c r="O81" s="925"/>
      <c r="P81" s="925"/>
      <c r="Q81" s="925"/>
      <c r="R81" s="925"/>
      <c r="S81" s="925"/>
      <c r="T81" s="925"/>
      <c r="U81" s="925"/>
      <c r="V81" s="925"/>
      <c r="W81" s="925"/>
      <c r="X81" s="926"/>
    </row>
    <row r="82" spans="1:24" s="137" customFormat="1" ht="16.149999999999999" customHeight="1" x14ac:dyDescent="0.2">
      <c r="A82" s="287" t="s">
        <v>244</v>
      </c>
      <c r="B82" s="287"/>
      <c r="C82" s="301"/>
      <c r="D82" s="301"/>
      <c r="E82" s="304" t="s">
        <v>269</v>
      </c>
      <c r="F82" s="304" t="s">
        <v>269</v>
      </c>
      <c r="G82" s="304" t="s">
        <v>269</v>
      </c>
      <c r="H82" s="304" t="s">
        <v>269</v>
      </c>
      <c r="I82" s="304" t="s">
        <v>269</v>
      </c>
      <c r="J82" s="304" t="s">
        <v>269</v>
      </c>
      <c r="K82" s="304" t="s">
        <v>269</v>
      </c>
      <c r="L82" s="304" t="s">
        <v>269</v>
      </c>
      <c r="M82" s="304" t="s">
        <v>269</v>
      </c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</row>
    <row r="83" spans="1:24" s="137" customFormat="1" ht="16.149999999999999" customHeight="1" x14ac:dyDescent="0.2">
      <c r="A83" s="301" t="s">
        <v>210</v>
      </c>
      <c r="B83" s="301"/>
      <c r="C83" s="301"/>
      <c r="D83" s="301"/>
      <c r="E83" s="304" t="s">
        <v>269</v>
      </c>
      <c r="F83" s="304" t="s">
        <v>269</v>
      </c>
      <c r="G83" s="304" t="s">
        <v>269</v>
      </c>
      <c r="H83" s="304" t="s">
        <v>269</v>
      </c>
      <c r="I83" s="304" t="s">
        <v>269</v>
      </c>
      <c r="J83" s="304" t="s">
        <v>269</v>
      </c>
      <c r="K83" s="304" t="s">
        <v>269</v>
      </c>
      <c r="L83" s="304" t="s">
        <v>269</v>
      </c>
      <c r="M83" s="304" t="s">
        <v>269</v>
      </c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</row>
    <row r="84" spans="1:24" s="137" customFormat="1" ht="16.149999999999999" customHeight="1" x14ac:dyDescent="0.2">
      <c r="A84" s="294"/>
      <c r="B84" s="294"/>
      <c r="C84" s="296" t="s">
        <v>377</v>
      </c>
      <c r="D84" s="299">
        <f>SUM(D82:D83)</f>
        <v>0</v>
      </c>
      <c r="E84" s="299" t="s">
        <v>269</v>
      </c>
      <c r="F84" s="299" t="s">
        <v>269</v>
      </c>
      <c r="G84" s="299" t="s">
        <v>269</v>
      </c>
      <c r="H84" s="299" t="s">
        <v>269</v>
      </c>
      <c r="I84" s="299" t="s">
        <v>269</v>
      </c>
      <c r="J84" s="299" t="s">
        <v>269</v>
      </c>
      <c r="K84" s="299" t="s">
        <v>269</v>
      </c>
      <c r="L84" s="299" t="s">
        <v>269</v>
      </c>
      <c r="M84" s="299">
        <f>D84</f>
        <v>0</v>
      </c>
      <c r="N84" s="299">
        <f>SUM(N82:N83)</f>
        <v>0</v>
      </c>
      <c r="O84" s="299">
        <f t="shared" ref="O84:X84" si="18">SUM(O82:O83)</f>
        <v>0</v>
      </c>
      <c r="P84" s="299">
        <f t="shared" si="18"/>
        <v>0</v>
      </c>
      <c r="Q84" s="299">
        <f t="shared" si="18"/>
        <v>0</v>
      </c>
      <c r="R84" s="299">
        <f t="shared" si="18"/>
        <v>0</v>
      </c>
      <c r="S84" s="299">
        <f t="shared" si="18"/>
        <v>0</v>
      </c>
      <c r="T84" s="299"/>
      <c r="U84" s="299"/>
      <c r="V84" s="299">
        <f t="shared" si="18"/>
        <v>0</v>
      </c>
      <c r="W84" s="299"/>
      <c r="X84" s="299">
        <f t="shared" si="18"/>
        <v>0</v>
      </c>
    </row>
    <row r="85" spans="1:24" s="137" customFormat="1" ht="16.149999999999999" customHeight="1" x14ac:dyDescent="0.2">
      <c r="A85" s="287" t="s">
        <v>245</v>
      </c>
      <c r="B85" s="909" t="str">
        <f>'4'!B86:W86</f>
        <v>Інші заходи, з них:</v>
      </c>
      <c r="C85" s="910"/>
      <c r="D85" s="910"/>
      <c r="E85" s="910"/>
      <c r="F85" s="910"/>
      <c r="G85" s="910"/>
      <c r="H85" s="910"/>
      <c r="I85" s="910"/>
      <c r="J85" s="910"/>
      <c r="K85" s="910"/>
      <c r="L85" s="910"/>
      <c r="M85" s="910"/>
      <c r="N85" s="910"/>
      <c r="O85" s="910"/>
      <c r="P85" s="910"/>
      <c r="Q85" s="910"/>
      <c r="R85" s="910"/>
      <c r="S85" s="910"/>
      <c r="T85" s="910"/>
      <c r="U85" s="910"/>
      <c r="V85" s="910"/>
      <c r="W85" s="910"/>
      <c r="X85" s="911"/>
    </row>
    <row r="86" spans="1:24" s="137" customFormat="1" ht="16.5" x14ac:dyDescent="0.2">
      <c r="A86" s="287" t="s">
        <v>265</v>
      </c>
      <c r="B86" s="127"/>
      <c r="C86" s="287"/>
      <c r="D86" s="287"/>
      <c r="E86" s="304" t="s">
        <v>269</v>
      </c>
      <c r="F86" s="304" t="s">
        <v>269</v>
      </c>
      <c r="G86" s="304" t="s">
        <v>269</v>
      </c>
      <c r="H86" s="304" t="s">
        <v>269</v>
      </c>
      <c r="I86" s="304" t="s">
        <v>269</v>
      </c>
      <c r="J86" s="304" t="s">
        <v>269</v>
      </c>
      <c r="K86" s="304" t="s">
        <v>269</v>
      </c>
      <c r="L86" s="304" t="s">
        <v>269</v>
      </c>
      <c r="M86" s="304" t="s">
        <v>269</v>
      </c>
      <c r="N86" s="302"/>
      <c r="O86" s="302"/>
      <c r="P86" s="302"/>
      <c r="Q86" s="302"/>
      <c r="R86" s="302"/>
      <c r="S86" s="287"/>
      <c r="T86" s="287"/>
      <c r="U86" s="287"/>
      <c r="V86" s="287"/>
      <c r="W86" s="287"/>
      <c r="X86" s="287"/>
    </row>
    <row r="87" spans="1:24" s="137" customFormat="1" ht="16.5" x14ac:dyDescent="0.2">
      <c r="A87" s="301" t="s">
        <v>210</v>
      </c>
      <c r="B87" s="127"/>
      <c r="C87" s="287"/>
      <c r="D87" s="287"/>
      <c r="E87" s="304" t="s">
        <v>269</v>
      </c>
      <c r="F87" s="304" t="s">
        <v>269</v>
      </c>
      <c r="G87" s="304" t="s">
        <v>269</v>
      </c>
      <c r="H87" s="304" t="s">
        <v>269</v>
      </c>
      <c r="I87" s="304" t="s">
        <v>269</v>
      </c>
      <c r="J87" s="304" t="s">
        <v>269</v>
      </c>
      <c r="K87" s="304" t="s">
        <v>269</v>
      </c>
      <c r="L87" s="304" t="s">
        <v>269</v>
      </c>
      <c r="M87" s="304" t="s">
        <v>269</v>
      </c>
      <c r="N87" s="302"/>
      <c r="O87" s="302"/>
      <c r="P87" s="302"/>
      <c r="Q87" s="302"/>
      <c r="R87" s="302"/>
      <c r="S87" s="287"/>
      <c r="T87" s="287"/>
      <c r="U87" s="287"/>
      <c r="V87" s="287"/>
      <c r="W87" s="287"/>
      <c r="X87" s="287"/>
    </row>
    <row r="88" spans="1:24" s="137" customFormat="1" ht="16.149999999999999" customHeight="1" x14ac:dyDescent="0.2">
      <c r="A88" s="294"/>
      <c r="B88" s="294"/>
      <c r="C88" s="296" t="s">
        <v>378</v>
      </c>
      <c r="D88" s="299">
        <f>SUM(D86:D86)</f>
        <v>0</v>
      </c>
      <c r="E88" s="297" t="s">
        <v>269</v>
      </c>
      <c r="F88" s="297" t="s">
        <v>269</v>
      </c>
      <c r="G88" s="297" t="s">
        <v>269</v>
      </c>
      <c r="H88" s="297" t="s">
        <v>269</v>
      </c>
      <c r="I88" s="297" t="s">
        <v>269</v>
      </c>
      <c r="J88" s="297" t="s">
        <v>269</v>
      </c>
      <c r="K88" s="297" t="s">
        <v>269</v>
      </c>
      <c r="L88" s="297" t="s">
        <v>269</v>
      </c>
      <c r="M88" s="297">
        <f>D88</f>
        <v>0</v>
      </c>
      <c r="N88" s="299">
        <f t="shared" ref="N88:S88" si="19">SUM(N86:N86)</f>
        <v>0</v>
      </c>
      <c r="O88" s="299">
        <f t="shared" si="19"/>
        <v>0</v>
      </c>
      <c r="P88" s="299">
        <f t="shared" si="19"/>
        <v>0</v>
      </c>
      <c r="Q88" s="299">
        <f t="shared" si="19"/>
        <v>0</v>
      </c>
      <c r="R88" s="299">
        <f t="shared" si="19"/>
        <v>0</v>
      </c>
      <c r="S88" s="299">
        <f t="shared" si="19"/>
        <v>0</v>
      </c>
      <c r="T88" s="299"/>
      <c r="U88" s="299"/>
      <c r="V88" s="299">
        <f>SUM(V86:V86)</f>
        <v>0</v>
      </c>
      <c r="W88" s="299"/>
      <c r="X88" s="299">
        <f>SUM(X86:X86)</f>
        <v>0</v>
      </c>
    </row>
    <row r="89" spans="1:24" s="137" customFormat="1" ht="16.149999999999999" customHeight="1" x14ac:dyDescent="0.2">
      <c r="A89" s="294"/>
      <c r="B89" s="294"/>
      <c r="C89" s="296" t="s">
        <v>379</v>
      </c>
      <c r="D89" s="299">
        <f>D72+D76+D80+D84+D88</f>
        <v>0</v>
      </c>
      <c r="E89" s="297" t="s">
        <v>269</v>
      </c>
      <c r="F89" s="297" t="s">
        <v>269</v>
      </c>
      <c r="G89" s="297" t="s">
        <v>269</v>
      </c>
      <c r="H89" s="297" t="s">
        <v>269</v>
      </c>
      <c r="I89" s="297" t="s">
        <v>269</v>
      </c>
      <c r="J89" s="297" t="s">
        <v>269</v>
      </c>
      <c r="K89" s="297" t="s">
        <v>269</v>
      </c>
      <c r="L89" s="297" t="s">
        <v>269</v>
      </c>
      <c r="M89" s="297">
        <f>D89</f>
        <v>0</v>
      </c>
      <c r="N89" s="299">
        <f t="shared" ref="N89:S89" si="20">N72+N76+N80+N84+N88</f>
        <v>0</v>
      </c>
      <c r="O89" s="299">
        <f t="shared" si="20"/>
        <v>0</v>
      </c>
      <c r="P89" s="299">
        <f t="shared" si="20"/>
        <v>0</v>
      </c>
      <c r="Q89" s="299">
        <f t="shared" si="20"/>
        <v>0</v>
      </c>
      <c r="R89" s="299">
        <f t="shared" si="20"/>
        <v>0</v>
      </c>
      <c r="S89" s="299">
        <f t="shared" si="20"/>
        <v>0</v>
      </c>
      <c r="T89" s="299"/>
      <c r="U89" s="299"/>
      <c r="V89" s="299">
        <f>V72+V76+V80+V84+V88</f>
        <v>0</v>
      </c>
      <c r="W89" s="299"/>
      <c r="X89" s="299">
        <f>X72+X76+X80+X84+X88</f>
        <v>0</v>
      </c>
    </row>
    <row r="90" spans="1:24" s="137" customFormat="1" ht="16.149999999999999" customHeight="1" x14ac:dyDescent="0.2">
      <c r="A90" s="308"/>
      <c r="B90" s="308"/>
      <c r="C90" s="309" t="s">
        <v>380</v>
      </c>
      <c r="D90" s="299">
        <f>D54</f>
        <v>80.328959999999995</v>
      </c>
      <c r="E90" s="297" t="s">
        <v>269</v>
      </c>
      <c r="F90" s="297" t="s">
        <v>269</v>
      </c>
      <c r="G90" s="297" t="s">
        <v>269</v>
      </c>
      <c r="H90" s="297" t="s">
        <v>269</v>
      </c>
      <c r="I90" s="297" t="s">
        <v>269</v>
      </c>
      <c r="J90" s="297" t="s">
        <v>269</v>
      </c>
      <c r="K90" s="297" t="s">
        <v>269</v>
      </c>
      <c r="L90" s="297" t="s">
        <v>269</v>
      </c>
      <c r="M90" s="297">
        <f>D90</f>
        <v>80.328959999999995</v>
      </c>
      <c r="N90" s="299">
        <f t="shared" ref="N90:S90" si="21">N67+N89</f>
        <v>80.328959999999995</v>
      </c>
      <c r="O90" s="299">
        <f t="shared" si="21"/>
        <v>0</v>
      </c>
      <c r="P90" s="299">
        <f t="shared" si="21"/>
        <v>0</v>
      </c>
      <c r="Q90" s="299">
        <f t="shared" si="21"/>
        <v>0</v>
      </c>
      <c r="R90" s="299">
        <f t="shared" si="21"/>
        <v>80.328959999999995</v>
      </c>
      <c r="S90" s="299">
        <f t="shared" si="21"/>
        <v>0</v>
      </c>
      <c r="T90" s="299">
        <f>T57</f>
        <v>33.360332465392176</v>
      </c>
      <c r="U90" s="311"/>
      <c r="V90" s="299">
        <f>V67+V89</f>
        <v>1.0634710223062358</v>
      </c>
      <c r="W90" s="299"/>
      <c r="X90" s="299">
        <f>X67+X89</f>
        <v>28.895021385053457</v>
      </c>
    </row>
    <row r="91" spans="1:24" s="137" customFormat="1" ht="18" customHeight="1" x14ac:dyDescent="0.2">
      <c r="A91" s="301" t="s">
        <v>392</v>
      </c>
      <c r="B91" s="927" t="s">
        <v>246</v>
      </c>
      <c r="C91" s="928"/>
      <c r="D91" s="928"/>
      <c r="E91" s="928"/>
      <c r="F91" s="928"/>
      <c r="G91" s="928"/>
      <c r="H91" s="928"/>
      <c r="I91" s="928"/>
      <c r="J91" s="928"/>
      <c r="K91" s="928"/>
      <c r="L91" s="928"/>
      <c r="M91" s="928"/>
      <c r="N91" s="928"/>
      <c r="O91" s="928"/>
      <c r="P91" s="928"/>
      <c r="Q91" s="928"/>
      <c r="R91" s="928"/>
      <c r="S91" s="928"/>
      <c r="T91" s="928"/>
      <c r="U91" s="928"/>
      <c r="V91" s="928"/>
      <c r="W91" s="928"/>
      <c r="X91" s="929"/>
    </row>
    <row r="92" spans="1:24" s="137" customFormat="1" ht="16.149999999999999" customHeight="1" x14ac:dyDescent="0.2">
      <c r="A92" s="138" t="s">
        <v>247</v>
      </c>
      <c r="B92" s="909" t="str">
        <f>'4'!B93:W93</f>
        <v xml:space="preserve"> Будівництво, реконструкція та модернізація об’єктів теплопостачання (звільняється від оподаткування згідно з пунктом 154.9 статті 154 Податкового кодексу України), з урахуванням :</v>
      </c>
      <c r="C92" s="910"/>
      <c r="D92" s="910"/>
      <c r="E92" s="910"/>
      <c r="F92" s="910"/>
      <c r="G92" s="910"/>
      <c r="H92" s="910"/>
      <c r="I92" s="910"/>
      <c r="J92" s="910"/>
      <c r="K92" s="910"/>
      <c r="L92" s="910"/>
      <c r="M92" s="910"/>
      <c r="N92" s="910"/>
      <c r="O92" s="910"/>
      <c r="P92" s="910"/>
      <c r="Q92" s="910"/>
      <c r="R92" s="910"/>
      <c r="S92" s="910"/>
      <c r="T92" s="910"/>
      <c r="U92" s="910"/>
      <c r="V92" s="910"/>
      <c r="W92" s="910"/>
      <c r="X92" s="911"/>
    </row>
    <row r="93" spans="1:24" s="137" customFormat="1" ht="16.149999999999999" customHeight="1" x14ac:dyDescent="0.2">
      <c r="A93" s="139" t="s">
        <v>248</v>
      </c>
      <c r="B93" s="912" t="str">
        <f>'4'!B94:W94</f>
        <v>Заходи зі зниження питомих витрат, а також втрат ресурсів, з них:</v>
      </c>
      <c r="C93" s="913"/>
      <c r="D93" s="913"/>
      <c r="E93" s="913"/>
      <c r="F93" s="913"/>
      <c r="G93" s="913"/>
      <c r="H93" s="913"/>
      <c r="I93" s="913"/>
      <c r="J93" s="913"/>
      <c r="K93" s="913"/>
      <c r="L93" s="913"/>
      <c r="M93" s="913"/>
      <c r="N93" s="913"/>
      <c r="O93" s="913"/>
      <c r="P93" s="913"/>
      <c r="Q93" s="913"/>
      <c r="R93" s="913"/>
      <c r="S93" s="913"/>
      <c r="T93" s="913"/>
      <c r="U93" s="913"/>
      <c r="V93" s="913"/>
      <c r="W93" s="913"/>
      <c r="X93" s="914"/>
    </row>
    <row r="94" spans="1:24" s="137" customFormat="1" ht="16.149999999999999" customHeight="1" x14ac:dyDescent="0.2">
      <c r="A94" s="287" t="s">
        <v>249</v>
      </c>
      <c r="B94" s="287"/>
      <c r="C94" s="301"/>
      <c r="D94" s="301"/>
      <c r="E94" s="304" t="s">
        <v>269</v>
      </c>
      <c r="F94" s="304" t="s">
        <v>269</v>
      </c>
      <c r="G94" s="304" t="s">
        <v>269</v>
      </c>
      <c r="H94" s="304" t="s">
        <v>269</v>
      </c>
      <c r="I94" s="304" t="s">
        <v>269</v>
      </c>
      <c r="J94" s="304" t="s">
        <v>269</v>
      </c>
      <c r="K94" s="304" t="s">
        <v>269</v>
      </c>
      <c r="L94" s="304" t="s">
        <v>269</v>
      </c>
      <c r="M94" s="304" t="s">
        <v>269</v>
      </c>
      <c r="N94" s="301"/>
      <c r="O94" s="301"/>
      <c r="P94" s="301"/>
      <c r="Q94" s="301"/>
      <c r="R94" s="301"/>
      <c r="S94" s="301"/>
      <c r="T94" s="301"/>
      <c r="U94" s="301"/>
      <c r="V94" s="301"/>
      <c r="W94" s="301"/>
      <c r="X94" s="301"/>
    </row>
    <row r="95" spans="1:24" s="137" customFormat="1" ht="16.149999999999999" customHeight="1" x14ac:dyDescent="0.2">
      <c r="A95" s="301" t="s">
        <v>210</v>
      </c>
      <c r="B95" s="301"/>
      <c r="C95" s="301"/>
      <c r="D95" s="301"/>
      <c r="E95" s="304" t="s">
        <v>269</v>
      </c>
      <c r="F95" s="304" t="s">
        <v>269</v>
      </c>
      <c r="G95" s="304" t="s">
        <v>269</v>
      </c>
      <c r="H95" s="304" t="s">
        <v>269</v>
      </c>
      <c r="I95" s="304" t="s">
        <v>269</v>
      </c>
      <c r="J95" s="304" t="s">
        <v>269</v>
      </c>
      <c r="K95" s="304" t="s">
        <v>269</v>
      </c>
      <c r="L95" s="304" t="s">
        <v>269</v>
      </c>
      <c r="M95" s="304" t="s">
        <v>269</v>
      </c>
      <c r="N95" s="301"/>
      <c r="O95" s="301"/>
      <c r="P95" s="301"/>
      <c r="Q95" s="301"/>
      <c r="R95" s="301"/>
      <c r="S95" s="301"/>
      <c r="T95" s="301"/>
      <c r="U95" s="301"/>
      <c r="V95" s="301"/>
      <c r="W95" s="301"/>
      <c r="X95" s="301"/>
    </row>
    <row r="96" spans="1:24" s="137" customFormat="1" ht="16.149999999999999" customHeight="1" x14ac:dyDescent="0.2">
      <c r="A96" s="294"/>
      <c r="B96" s="294"/>
      <c r="C96" s="296" t="s">
        <v>381</v>
      </c>
      <c r="D96" s="299">
        <f>SUM(D94:D95)</f>
        <v>0</v>
      </c>
      <c r="E96" s="299" t="s">
        <v>269</v>
      </c>
      <c r="F96" s="299" t="s">
        <v>269</v>
      </c>
      <c r="G96" s="299" t="s">
        <v>269</v>
      </c>
      <c r="H96" s="299" t="s">
        <v>269</v>
      </c>
      <c r="I96" s="299" t="s">
        <v>269</v>
      </c>
      <c r="J96" s="299" t="s">
        <v>269</v>
      </c>
      <c r="K96" s="299" t="s">
        <v>269</v>
      </c>
      <c r="L96" s="299" t="s">
        <v>269</v>
      </c>
      <c r="M96" s="299">
        <f>D96</f>
        <v>0</v>
      </c>
      <c r="N96" s="299">
        <f>SUM(N94:N95)</f>
        <v>0</v>
      </c>
      <c r="O96" s="299">
        <f t="shared" ref="O96:X96" si="22">SUM(O94:O95)</f>
        <v>0</v>
      </c>
      <c r="P96" s="299">
        <f t="shared" si="22"/>
        <v>0</v>
      </c>
      <c r="Q96" s="299">
        <f t="shared" si="22"/>
        <v>0</v>
      </c>
      <c r="R96" s="299">
        <f t="shared" si="22"/>
        <v>0</v>
      </c>
      <c r="S96" s="299">
        <f t="shared" si="22"/>
        <v>0</v>
      </c>
      <c r="T96" s="299"/>
      <c r="U96" s="299"/>
      <c r="V96" s="299">
        <f t="shared" si="22"/>
        <v>0</v>
      </c>
      <c r="W96" s="299"/>
      <c r="X96" s="299">
        <f t="shared" si="22"/>
        <v>0</v>
      </c>
    </row>
    <row r="97" spans="1:24" s="137" customFormat="1" ht="16.149999999999999" customHeight="1" x14ac:dyDescent="0.2">
      <c r="A97" s="139" t="s">
        <v>250</v>
      </c>
      <c r="B97" s="915" t="str">
        <f>'4'!B98:W98</f>
        <v>Заходи щодо забезпечення технологічного та/або комерційного обліку ресурсів, з них:</v>
      </c>
      <c r="C97" s="916"/>
      <c r="D97" s="916"/>
      <c r="E97" s="916"/>
      <c r="F97" s="916"/>
      <c r="G97" s="916"/>
      <c r="H97" s="916"/>
      <c r="I97" s="916"/>
      <c r="J97" s="916"/>
      <c r="K97" s="916"/>
      <c r="L97" s="916"/>
      <c r="M97" s="916"/>
      <c r="N97" s="916"/>
      <c r="O97" s="916"/>
      <c r="P97" s="916"/>
      <c r="Q97" s="916"/>
      <c r="R97" s="916"/>
      <c r="S97" s="916"/>
      <c r="T97" s="916"/>
      <c r="U97" s="916"/>
      <c r="V97" s="916"/>
      <c r="W97" s="916"/>
      <c r="X97" s="917"/>
    </row>
    <row r="98" spans="1:24" s="137" customFormat="1" ht="31.9" customHeight="1" x14ac:dyDescent="0.2">
      <c r="A98" s="287" t="s">
        <v>251</v>
      </c>
      <c r="B98" s="127">
        <f>'4'!B99</f>
        <v>0</v>
      </c>
      <c r="C98" s="287">
        <f>'4'!C99</f>
        <v>0</v>
      </c>
      <c r="D98" s="290">
        <f>'4'!D99</f>
        <v>0</v>
      </c>
      <c r="E98" s="304" t="s">
        <v>269</v>
      </c>
      <c r="F98" s="304" t="s">
        <v>269</v>
      </c>
      <c r="G98" s="304" t="s">
        <v>269</v>
      </c>
      <c r="H98" s="304" t="s">
        <v>269</v>
      </c>
      <c r="I98" s="304" t="s">
        <v>269</v>
      </c>
      <c r="J98" s="304" t="s">
        <v>269</v>
      </c>
      <c r="K98" s="304" t="s">
        <v>269</v>
      </c>
      <c r="L98" s="304" t="s">
        <v>269</v>
      </c>
      <c r="M98" s="304" t="s">
        <v>269</v>
      </c>
      <c r="N98" s="290">
        <f>'4'!K99</f>
        <v>0</v>
      </c>
      <c r="O98" s="302">
        <f>'4'!L99</f>
        <v>0</v>
      </c>
      <c r="P98" s="302">
        <v>0</v>
      </c>
      <c r="Q98" s="302">
        <v>0</v>
      </c>
      <c r="R98" s="302">
        <f>D98</f>
        <v>0</v>
      </c>
      <c r="S98" s="302">
        <f>D98-R98</f>
        <v>0</v>
      </c>
      <c r="T98" s="301"/>
      <c r="U98" s="301"/>
      <c r="V98" s="301"/>
      <c r="W98" s="301"/>
      <c r="X98" s="301"/>
    </row>
    <row r="99" spans="1:24" s="137" customFormat="1" ht="16.149999999999999" customHeight="1" x14ac:dyDescent="0.2">
      <c r="A99" s="294"/>
      <c r="B99" s="294"/>
      <c r="C99" s="296" t="s">
        <v>382</v>
      </c>
      <c r="D99" s="299">
        <f>SUM(D98:D98)</f>
        <v>0</v>
      </c>
      <c r="E99" s="299" t="s">
        <v>269</v>
      </c>
      <c r="F99" s="299" t="s">
        <v>269</v>
      </c>
      <c r="G99" s="299" t="s">
        <v>269</v>
      </c>
      <c r="H99" s="299" t="s">
        <v>269</v>
      </c>
      <c r="I99" s="299" t="s">
        <v>269</v>
      </c>
      <c r="J99" s="299" t="s">
        <v>269</v>
      </c>
      <c r="K99" s="299" t="s">
        <v>269</v>
      </c>
      <c r="L99" s="299" t="s">
        <v>269</v>
      </c>
      <c r="M99" s="299">
        <f>D99</f>
        <v>0</v>
      </c>
      <c r="N99" s="299">
        <f t="shared" ref="N99:S99" si="23">SUM(N98:N98)</f>
        <v>0</v>
      </c>
      <c r="O99" s="299">
        <f t="shared" si="23"/>
        <v>0</v>
      </c>
      <c r="P99" s="299">
        <f t="shared" si="23"/>
        <v>0</v>
      </c>
      <c r="Q99" s="299">
        <f t="shared" si="23"/>
        <v>0</v>
      </c>
      <c r="R99" s="299">
        <f t="shared" si="23"/>
        <v>0</v>
      </c>
      <c r="S99" s="299">
        <f t="shared" si="23"/>
        <v>0</v>
      </c>
      <c r="T99" s="299"/>
      <c r="U99" s="299"/>
      <c r="V99" s="299">
        <f>SUM(V98:V98)</f>
        <v>0</v>
      </c>
      <c r="W99" s="299"/>
      <c r="X99" s="299">
        <f>SUM(X98:X98)</f>
        <v>0</v>
      </c>
    </row>
    <row r="100" spans="1:24" s="137" customFormat="1" ht="16.149999999999999" customHeight="1" x14ac:dyDescent="0.2">
      <c r="A100" s="287" t="s">
        <v>252</v>
      </c>
      <c r="B100" s="909" t="str">
        <f>'4'!B101:W101</f>
        <v>Інші заходи, з них:</v>
      </c>
      <c r="C100" s="910"/>
      <c r="D100" s="910"/>
      <c r="E100" s="910"/>
      <c r="F100" s="910"/>
      <c r="G100" s="910"/>
      <c r="H100" s="910"/>
      <c r="I100" s="910"/>
      <c r="J100" s="910"/>
      <c r="K100" s="910"/>
      <c r="L100" s="910"/>
      <c r="M100" s="910"/>
      <c r="N100" s="910"/>
      <c r="O100" s="910"/>
      <c r="P100" s="910"/>
      <c r="Q100" s="910"/>
      <c r="R100" s="910"/>
      <c r="S100" s="910"/>
      <c r="T100" s="910"/>
      <c r="U100" s="910"/>
      <c r="V100" s="910"/>
      <c r="W100" s="910"/>
      <c r="X100" s="911"/>
    </row>
    <row r="101" spans="1:24" s="137" customFormat="1" ht="16.149999999999999" customHeight="1" x14ac:dyDescent="0.2">
      <c r="A101" s="287" t="s">
        <v>253</v>
      </c>
      <c r="B101" s="287"/>
      <c r="C101" s="301"/>
      <c r="D101" s="301"/>
      <c r="E101" s="304" t="s">
        <v>269</v>
      </c>
      <c r="F101" s="304" t="s">
        <v>269</v>
      </c>
      <c r="G101" s="304" t="s">
        <v>269</v>
      </c>
      <c r="H101" s="304" t="s">
        <v>269</v>
      </c>
      <c r="I101" s="304" t="s">
        <v>269</v>
      </c>
      <c r="J101" s="304" t="s">
        <v>269</v>
      </c>
      <c r="K101" s="304" t="s">
        <v>269</v>
      </c>
      <c r="L101" s="304" t="s">
        <v>269</v>
      </c>
      <c r="M101" s="304" t="s">
        <v>269</v>
      </c>
      <c r="N101" s="301"/>
      <c r="O101" s="301"/>
      <c r="P101" s="301"/>
      <c r="Q101" s="301"/>
      <c r="R101" s="301"/>
      <c r="S101" s="301"/>
      <c r="T101" s="301"/>
      <c r="U101" s="301"/>
      <c r="V101" s="301"/>
      <c r="W101" s="301"/>
      <c r="X101" s="301"/>
    </row>
    <row r="102" spans="1:24" s="137" customFormat="1" ht="16.149999999999999" customHeight="1" x14ac:dyDescent="0.2">
      <c r="A102" s="301" t="s">
        <v>210</v>
      </c>
      <c r="B102" s="301"/>
      <c r="C102" s="301"/>
      <c r="D102" s="301"/>
      <c r="E102" s="304" t="s">
        <v>269</v>
      </c>
      <c r="F102" s="304" t="s">
        <v>269</v>
      </c>
      <c r="G102" s="304" t="s">
        <v>269</v>
      </c>
      <c r="H102" s="304" t="s">
        <v>269</v>
      </c>
      <c r="I102" s="304" t="s">
        <v>269</v>
      </c>
      <c r="J102" s="304" t="s">
        <v>269</v>
      </c>
      <c r="K102" s="304" t="s">
        <v>269</v>
      </c>
      <c r="L102" s="304" t="s">
        <v>269</v>
      </c>
      <c r="M102" s="304" t="s">
        <v>269</v>
      </c>
      <c r="N102" s="301"/>
      <c r="O102" s="301"/>
      <c r="P102" s="301"/>
      <c r="Q102" s="301"/>
      <c r="R102" s="301"/>
      <c r="S102" s="301"/>
      <c r="T102" s="301"/>
      <c r="U102" s="301"/>
      <c r="V102" s="301"/>
      <c r="W102" s="301"/>
      <c r="X102" s="301"/>
    </row>
    <row r="103" spans="1:24" s="137" customFormat="1" ht="16.149999999999999" customHeight="1" x14ac:dyDescent="0.2">
      <c r="A103" s="294"/>
      <c r="B103" s="294"/>
      <c r="C103" s="296" t="s">
        <v>383</v>
      </c>
      <c r="D103" s="299">
        <f>SUM(D101:D102)</f>
        <v>0</v>
      </c>
      <c r="E103" s="299" t="s">
        <v>269</v>
      </c>
      <c r="F103" s="299" t="s">
        <v>269</v>
      </c>
      <c r="G103" s="299" t="s">
        <v>269</v>
      </c>
      <c r="H103" s="299" t="s">
        <v>269</v>
      </c>
      <c r="I103" s="299" t="s">
        <v>269</v>
      </c>
      <c r="J103" s="299" t="s">
        <v>269</v>
      </c>
      <c r="K103" s="299" t="s">
        <v>269</v>
      </c>
      <c r="L103" s="299" t="s">
        <v>269</v>
      </c>
      <c r="M103" s="299">
        <f>D103</f>
        <v>0</v>
      </c>
      <c r="N103" s="299">
        <f>SUM(N101:N102)</f>
        <v>0</v>
      </c>
      <c r="O103" s="299">
        <f t="shared" ref="O103:X103" si="24">SUM(O101:O102)</f>
        <v>0</v>
      </c>
      <c r="P103" s="299">
        <f t="shared" si="24"/>
        <v>0</v>
      </c>
      <c r="Q103" s="299">
        <f t="shared" si="24"/>
        <v>0</v>
      </c>
      <c r="R103" s="299">
        <f t="shared" si="24"/>
        <v>0</v>
      </c>
      <c r="S103" s="299">
        <f t="shared" si="24"/>
        <v>0</v>
      </c>
      <c r="T103" s="299"/>
      <c r="U103" s="299"/>
      <c r="V103" s="299">
        <f t="shared" si="24"/>
        <v>0</v>
      </c>
      <c r="W103" s="299"/>
      <c r="X103" s="299">
        <f t="shared" si="24"/>
        <v>0</v>
      </c>
    </row>
    <row r="104" spans="1:24" s="137" customFormat="1" ht="16.149999999999999" customHeight="1" x14ac:dyDescent="0.2">
      <c r="A104" s="294"/>
      <c r="B104" s="294"/>
      <c r="C104" s="296" t="s">
        <v>384</v>
      </c>
      <c r="D104" s="299">
        <f>D96+D99+D103</f>
        <v>0</v>
      </c>
      <c r="E104" s="299" t="s">
        <v>269</v>
      </c>
      <c r="F104" s="299" t="s">
        <v>269</v>
      </c>
      <c r="G104" s="299" t="s">
        <v>269</v>
      </c>
      <c r="H104" s="299" t="s">
        <v>269</v>
      </c>
      <c r="I104" s="299" t="s">
        <v>269</v>
      </c>
      <c r="J104" s="299" t="s">
        <v>269</v>
      </c>
      <c r="K104" s="299" t="s">
        <v>269</v>
      </c>
      <c r="L104" s="299" t="s">
        <v>269</v>
      </c>
      <c r="M104" s="299">
        <f t="shared" ref="M104:S104" si="25">M96+M99+M103</f>
        <v>0</v>
      </c>
      <c r="N104" s="299">
        <f t="shared" si="25"/>
        <v>0</v>
      </c>
      <c r="O104" s="299">
        <f t="shared" si="25"/>
        <v>0</v>
      </c>
      <c r="P104" s="299">
        <f t="shared" si="25"/>
        <v>0</v>
      </c>
      <c r="Q104" s="299">
        <f t="shared" si="25"/>
        <v>0</v>
      </c>
      <c r="R104" s="299">
        <f t="shared" si="25"/>
        <v>0</v>
      </c>
      <c r="S104" s="299">
        <f t="shared" si="25"/>
        <v>0</v>
      </c>
      <c r="T104" s="299"/>
      <c r="U104" s="299"/>
      <c r="V104" s="299">
        <f>V96+V99+V103</f>
        <v>0</v>
      </c>
      <c r="W104" s="299"/>
      <c r="X104" s="299">
        <f>X96+X99+X103</f>
        <v>0</v>
      </c>
    </row>
    <row r="105" spans="1:24" s="137" customFormat="1" ht="16.149999999999999" customHeight="1" x14ac:dyDescent="0.2">
      <c r="A105" s="138" t="s">
        <v>254</v>
      </c>
      <c r="B105" s="918" t="str">
        <f>'4'!B106:W106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105" s="919"/>
      <c r="D105" s="919"/>
      <c r="E105" s="919"/>
      <c r="F105" s="919"/>
      <c r="G105" s="919"/>
      <c r="H105" s="919"/>
      <c r="I105" s="919"/>
      <c r="J105" s="919"/>
      <c r="K105" s="919"/>
      <c r="L105" s="919"/>
      <c r="M105" s="919"/>
      <c r="N105" s="919"/>
      <c r="O105" s="919"/>
      <c r="P105" s="919"/>
      <c r="Q105" s="919"/>
      <c r="R105" s="919"/>
      <c r="S105" s="919"/>
      <c r="T105" s="919"/>
      <c r="U105" s="919"/>
      <c r="V105" s="919"/>
      <c r="W105" s="919"/>
      <c r="X105" s="920"/>
    </row>
    <row r="106" spans="1:24" s="137" customFormat="1" ht="16.149999999999999" customHeight="1" x14ac:dyDescent="0.2">
      <c r="A106" s="303" t="s">
        <v>255</v>
      </c>
      <c r="B106" s="921" t="str">
        <f>'4'!B107:W107</f>
        <v>Заходи зі зниження питомих витрат, а також втрат ресурсів, з них:</v>
      </c>
      <c r="C106" s="922"/>
      <c r="D106" s="922"/>
      <c r="E106" s="922"/>
      <c r="F106" s="922"/>
      <c r="G106" s="922"/>
      <c r="H106" s="922"/>
      <c r="I106" s="922"/>
      <c r="J106" s="922"/>
      <c r="K106" s="922"/>
      <c r="L106" s="922"/>
      <c r="M106" s="922"/>
      <c r="N106" s="922"/>
      <c r="O106" s="922"/>
      <c r="P106" s="922"/>
      <c r="Q106" s="922"/>
      <c r="R106" s="922"/>
      <c r="S106" s="922"/>
      <c r="T106" s="922"/>
      <c r="U106" s="922"/>
      <c r="V106" s="922"/>
      <c r="W106" s="922"/>
      <c r="X106" s="923"/>
    </row>
    <row r="107" spans="1:24" s="137" customFormat="1" ht="16.149999999999999" customHeight="1" x14ac:dyDescent="0.2">
      <c r="A107" s="287" t="s">
        <v>256</v>
      </c>
      <c r="B107" s="287"/>
      <c r="C107" s="301"/>
      <c r="D107" s="301"/>
      <c r="E107" s="304" t="s">
        <v>269</v>
      </c>
      <c r="F107" s="304" t="s">
        <v>269</v>
      </c>
      <c r="G107" s="304" t="s">
        <v>269</v>
      </c>
      <c r="H107" s="304" t="s">
        <v>269</v>
      </c>
      <c r="I107" s="304" t="s">
        <v>269</v>
      </c>
      <c r="J107" s="304" t="s">
        <v>269</v>
      </c>
      <c r="K107" s="304" t="s">
        <v>269</v>
      </c>
      <c r="L107" s="304" t="s">
        <v>269</v>
      </c>
      <c r="M107" s="304" t="s">
        <v>269</v>
      </c>
      <c r="N107" s="301"/>
      <c r="O107" s="301"/>
      <c r="P107" s="301"/>
      <c r="Q107" s="301"/>
      <c r="R107" s="301"/>
      <c r="S107" s="301"/>
      <c r="T107" s="301"/>
      <c r="U107" s="301"/>
      <c r="V107" s="301"/>
      <c r="W107" s="301"/>
      <c r="X107" s="301"/>
    </row>
    <row r="108" spans="1:24" s="137" customFormat="1" ht="16.149999999999999" customHeight="1" x14ac:dyDescent="0.2">
      <c r="A108" s="301" t="s">
        <v>210</v>
      </c>
      <c r="B108" s="301"/>
      <c r="C108" s="301"/>
      <c r="D108" s="301"/>
      <c r="E108" s="304" t="s">
        <v>269</v>
      </c>
      <c r="F108" s="304" t="s">
        <v>269</v>
      </c>
      <c r="G108" s="304" t="s">
        <v>269</v>
      </c>
      <c r="H108" s="304" t="s">
        <v>269</v>
      </c>
      <c r="I108" s="304" t="s">
        <v>269</v>
      </c>
      <c r="J108" s="304" t="s">
        <v>269</v>
      </c>
      <c r="K108" s="304" t="s">
        <v>269</v>
      </c>
      <c r="L108" s="304" t="s">
        <v>269</v>
      </c>
      <c r="M108" s="304" t="s">
        <v>269</v>
      </c>
      <c r="N108" s="301"/>
      <c r="O108" s="301"/>
      <c r="P108" s="301"/>
      <c r="Q108" s="301"/>
      <c r="R108" s="301"/>
      <c r="S108" s="301"/>
      <c r="T108" s="301"/>
      <c r="U108" s="301"/>
      <c r="V108" s="301"/>
      <c r="W108" s="301"/>
      <c r="X108" s="301"/>
    </row>
    <row r="109" spans="1:24" s="137" customFormat="1" ht="16.149999999999999" customHeight="1" x14ac:dyDescent="0.2">
      <c r="A109" s="294"/>
      <c r="B109" s="294"/>
      <c r="C109" s="296" t="s">
        <v>385</v>
      </c>
      <c r="D109" s="299">
        <f>SUM(D107:D108)</f>
        <v>0</v>
      </c>
      <c r="E109" s="299" t="s">
        <v>269</v>
      </c>
      <c r="F109" s="299" t="s">
        <v>269</v>
      </c>
      <c r="G109" s="299" t="s">
        <v>269</v>
      </c>
      <c r="H109" s="299" t="s">
        <v>269</v>
      </c>
      <c r="I109" s="299" t="s">
        <v>269</v>
      </c>
      <c r="J109" s="299" t="s">
        <v>269</v>
      </c>
      <c r="K109" s="299" t="s">
        <v>269</v>
      </c>
      <c r="L109" s="299" t="s">
        <v>269</v>
      </c>
      <c r="M109" s="299">
        <f>D109</f>
        <v>0</v>
      </c>
      <c r="N109" s="299">
        <f>SUM(N107:N108)</f>
        <v>0</v>
      </c>
      <c r="O109" s="299">
        <f t="shared" ref="O109:X109" si="26">SUM(O107:O108)</f>
        <v>0</v>
      </c>
      <c r="P109" s="299">
        <f t="shared" si="26"/>
        <v>0</v>
      </c>
      <c r="Q109" s="299">
        <f t="shared" si="26"/>
        <v>0</v>
      </c>
      <c r="R109" s="299">
        <f t="shared" si="26"/>
        <v>0</v>
      </c>
      <c r="S109" s="299">
        <f t="shared" si="26"/>
        <v>0</v>
      </c>
      <c r="T109" s="299"/>
      <c r="U109" s="299"/>
      <c r="V109" s="299">
        <f t="shared" si="26"/>
        <v>0</v>
      </c>
      <c r="W109" s="299"/>
      <c r="X109" s="299">
        <f t="shared" si="26"/>
        <v>0</v>
      </c>
    </row>
    <row r="110" spans="1:24" s="137" customFormat="1" ht="16.149999999999999" customHeight="1" x14ac:dyDescent="0.2">
      <c r="A110" s="261" t="s">
        <v>257</v>
      </c>
      <c r="B110" s="924" t="str">
        <f>'4'!B111:W111</f>
        <v>Заходи щодо забезпечення технологічного та/або комерційного обліку ресурсів, з них:</v>
      </c>
      <c r="C110" s="925"/>
      <c r="D110" s="925"/>
      <c r="E110" s="925"/>
      <c r="F110" s="925"/>
      <c r="G110" s="925"/>
      <c r="H110" s="925"/>
      <c r="I110" s="925"/>
      <c r="J110" s="925"/>
      <c r="K110" s="925"/>
      <c r="L110" s="925"/>
      <c r="M110" s="925"/>
      <c r="N110" s="925"/>
      <c r="O110" s="925"/>
      <c r="P110" s="925"/>
      <c r="Q110" s="925"/>
      <c r="R110" s="925"/>
      <c r="S110" s="925"/>
      <c r="T110" s="925"/>
      <c r="U110" s="925"/>
      <c r="V110" s="925"/>
      <c r="W110" s="925"/>
      <c r="X110" s="926"/>
    </row>
    <row r="111" spans="1:24" s="137" customFormat="1" ht="16.149999999999999" customHeight="1" x14ac:dyDescent="0.2">
      <c r="A111" s="287" t="s">
        <v>258</v>
      </c>
      <c r="B111" s="287"/>
      <c r="C111" s="301"/>
      <c r="D111" s="301"/>
      <c r="E111" s="304" t="s">
        <v>269</v>
      </c>
      <c r="F111" s="304" t="s">
        <v>269</v>
      </c>
      <c r="G111" s="304" t="s">
        <v>269</v>
      </c>
      <c r="H111" s="304" t="s">
        <v>269</v>
      </c>
      <c r="I111" s="304" t="s">
        <v>269</v>
      </c>
      <c r="J111" s="304" t="s">
        <v>269</v>
      </c>
      <c r="K111" s="304" t="s">
        <v>269</v>
      </c>
      <c r="L111" s="304" t="s">
        <v>269</v>
      </c>
      <c r="M111" s="304" t="s">
        <v>269</v>
      </c>
      <c r="N111" s="301"/>
      <c r="O111" s="301"/>
      <c r="P111" s="301"/>
      <c r="Q111" s="301"/>
      <c r="R111" s="301"/>
      <c r="S111" s="301"/>
      <c r="T111" s="301"/>
      <c r="U111" s="301"/>
      <c r="V111" s="301"/>
      <c r="W111" s="301"/>
      <c r="X111" s="301"/>
    </row>
    <row r="112" spans="1:24" s="137" customFormat="1" ht="16.149999999999999" customHeight="1" x14ac:dyDescent="0.2">
      <c r="A112" s="301" t="s">
        <v>210</v>
      </c>
      <c r="B112" s="301"/>
      <c r="C112" s="301"/>
      <c r="D112" s="301"/>
      <c r="E112" s="304" t="s">
        <v>269</v>
      </c>
      <c r="F112" s="304" t="s">
        <v>269</v>
      </c>
      <c r="G112" s="304" t="s">
        <v>269</v>
      </c>
      <c r="H112" s="304" t="s">
        <v>269</v>
      </c>
      <c r="I112" s="304" t="s">
        <v>269</v>
      </c>
      <c r="J112" s="304" t="s">
        <v>269</v>
      </c>
      <c r="K112" s="304" t="s">
        <v>269</v>
      </c>
      <c r="L112" s="304" t="s">
        <v>269</v>
      </c>
      <c r="M112" s="304" t="s">
        <v>269</v>
      </c>
      <c r="N112" s="301"/>
      <c r="O112" s="301"/>
      <c r="P112" s="301"/>
      <c r="Q112" s="301"/>
      <c r="R112" s="301"/>
      <c r="S112" s="301"/>
      <c r="T112" s="301"/>
      <c r="U112" s="301"/>
      <c r="V112" s="301"/>
      <c r="W112" s="301"/>
      <c r="X112" s="301"/>
    </row>
    <row r="113" spans="1:24" s="137" customFormat="1" ht="16.149999999999999" customHeight="1" x14ac:dyDescent="0.2">
      <c r="A113" s="294"/>
      <c r="B113" s="294"/>
      <c r="C113" s="296" t="s">
        <v>386</v>
      </c>
      <c r="D113" s="299">
        <f>SUM(D111:D112)</f>
        <v>0</v>
      </c>
      <c r="E113" s="299" t="s">
        <v>269</v>
      </c>
      <c r="F113" s="299" t="s">
        <v>269</v>
      </c>
      <c r="G113" s="299" t="s">
        <v>269</v>
      </c>
      <c r="H113" s="299" t="s">
        <v>269</v>
      </c>
      <c r="I113" s="299" t="s">
        <v>269</v>
      </c>
      <c r="J113" s="299" t="s">
        <v>269</v>
      </c>
      <c r="K113" s="299" t="s">
        <v>269</v>
      </c>
      <c r="L113" s="299" t="s">
        <v>269</v>
      </c>
      <c r="M113" s="299">
        <f>D113</f>
        <v>0</v>
      </c>
      <c r="N113" s="299">
        <f>SUM(N111:N112)</f>
        <v>0</v>
      </c>
      <c r="O113" s="299">
        <f t="shared" ref="O113:X113" si="27">SUM(O111:O112)</f>
        <v>0</v>
      </c>
      <c r="P113" s="299">
        <f t="shared" si="27"/>
        <v>0</v>
      </c>
      <c r="Q113" s="299">
        <f t="shared" si="27"/>
        <v>0</v>
      </c>
      <c r="R113" s="299">
        <f t="shared" si="27"/>
        <v>0</v>
      </c>
      <c r="S113" s="299">
        <f t="shared" si="27"/>
        <v>0</v>
      </c>
      <c r="T113" s="299"/>
      <c r="U113" s="299"/>
      <c r="V113" s="299">
        <f t="shared" si="27"/>
        <v>0</v>
      </c>
      <c r="W113" s="299"/>
      <c r="X113" s="299">
        <f t="shared" si="27"/>
        <v>0</v>
      </c>
    </row>
    <row r="114" spans="1:24" s="137" customFormat="1" ht="16.149999999999999" customHeight="1" x14ac:dyDescent="0.2">
      <c r="A114" s="287" t="s">
        <v>259</v>
      </c>
      <c r="B114" s="909" t="str">
        <f>'4'!B115:W115</f>
        <v>Заходи щодо впровадження та розвитку інформаційних технологій, з них:</v>
      </c>
      <c r="C114" s="910"/>
      <c r="D114" s="910"/>
      <c r="E114" s="910"/>
      <c r="F114" s="910"/>
      <c r="G114" s="910"/>
      <c r="H114" s="910"/>
      <c r="I114" s="910"/>
      <c r="J114" s="910"/>
      <c r="K114" s="910"/>
      <c r="L114" s="910"/>
      <c r="M114" s="910"/>
      <c r="N114" s="910"/>
      <c r="O114" s="910"/>
      <c r="P114" s="910"/>
      <c r="Q114" s="910"/>
      <c r="R114" s="910"/>
      <c r="S114" s="910"/>
      <c r="T114" s="910"/>
      <c r="U114" s="910"/>
      <c r="V114" s="910"/>
      <c r="W114" s="910"/>
      <c r="X114" s="911"/>
    </row>
    <row r="115" spans="1:24" s="137" customFormat="1" ht="16.149999999999999" customHeight="1" x14ac:dyDescent="0.2">
      <c r="A115" s="287" t="s">
        <v>260</v>
      </c>
      <c r="B115" s="126"/>
      <c r="C115" s="287"/>
      <c r="D115" s="302"/>
      <c r="E115" s="305" t="s">
        <v>269</v>
      </c>
      <c r="F115" s="305" t="s">
        <v>269</v>
      </c>
      <c r="G115" s="305" t="s">
        <v>269</v>
      </c>
      <c r="H115" s="305" t="s">
        <v>269</v>
      </c>
      <c r="I115" s="305" t="s">
        <v>269</v>
      </c>
      <c r="J115" s="305" t="s">
        <v>269</v>
      </c>
      <c r="K115" s="305" t="s">
        <v>269</v>
      </c>
      <c r="L115" s="305" t="s">
        <v>269</v>
      </c>
      <c r="M115" s="305" t="s">
        <v>269</v>
      </c>
      <c r="N115" s="302"/>
      <c r="O115" s="302"/>
      <c r="P115" s="302"/>
      <c r="Q115" s="302"/>
      <c r="R115" s="302"/>
      <c r="S115" s="302"/>
      <c r="T115" s="291"/>
      <c r="U115" s="301"/>
      <c r="V115" s="287"/>
      <c r="W115" s="287"/>
      <c r="X115" s="287"/>
    </row>
    <row r="116" spans="1:24" s="137" customFormat="1" ht="16.149999999999999" customHeight="1" x14ac:dyDescent="0.2">
      <c r="A116" s="294"/>
      <c r="B116" s="294"/>
      <c r="C116" s="296" t="s">
        <v>387</v>
      </c>
      <c r="D116" s="299">
        <f>SUM(D115)</f>
        <v>0</v>
      </c>
      <c r="E116" s="297" t="s">
        <v>269</v>
      </c>
      <c r="F116" s="297" t="s">
        <v>269</v>
      </c>
      <c r="G116" s="297" t="s">
        <v>269</v>
      </c>
      <c r="H116" s="297" t="s">
        <v>269</v>
      </c>
      <c r="I116" s="297" t="s">
        <v>269</v>
      </c>
      <c r="J116" s="297" t="s">
        <v>269</v>
      </c>
      <c r="K116" s="297" t="s">
        <v>269</v>
      </c>
      <c r="L116" s="297" t="s">
        <v>269</v>
      </c>
      <c r="M116" s="297" t="s">
        <v>269</v>
      </c>
      <c r="N116" s="299">
        <f>D116</f>
        <v>0</v>
      </c>
      <c r="O116" s="299">
        <f>SUM(O115)</f>
        <v>0</v>
      </c>
      <c r="P116" s="299">
        <f>SUM(P115)</f>
        <v>0</v>
      </c>
      <c r="Q116" s="299">
        <f>SUM(Q115)</f>
        <v>0</v>
      </c>
      <c r="R116" s="299">
        <f>SUM(R115)</f>
        <v>0</v>
      </c>
      <c r="S116" s="299">
        <f>SUM(S115)</f>
        <v>0</v>
      </c>
      <c r="T116" s="299"/>
      <c r="U116" s="299"/>
      <c r="V116" s="299">
        <f>SUM(V115)</f>
        <v>0</v>
      </c>
      <c r="W116" s="299"/>
      <c r="X116" s="299">
        <f>SUM(X115)</f>
        <v>0</v>
      </c>
    </row>
    <row r="117" spans="1:24" s="137" customFormat="1" ht="16.149999999999999" customHeight="1" x14ac:dyDescent="0.2">
      <c r="A117" s="261" t="s">
        <v>261</v>
      </c>
      <c r="B117" s="924" t="str">
        <f>'4'!B119:W119</f>
        <v>Заходи щодо модернізації та закупівлі транспортних засобів спеціального та спеціалізованого призначення, з них:</v>
      </c>
      <c r="C117" s="925"/>
      <c r="D117" s="925"/>
      <c r="E117" s="925"/>
      <c r="F117" s="925"/>
      <c r="G117" s="925"/>
      <c r="H117" s="925"/>
      <c r="I117" s="925"/>
      <c r="J117" s="925"/>
      <c r="K117" s="925"/>
      <c r="L117" s="925"/>
      <c r="M117" s="925"/>
      <c r="N117" s="925"/>
      <c r="O117" s="925"/>
      <c r="P117" s="925"/>
      <c r="Q117" s="925"/>
      <c r="R117" s="925"/>
      <c r="S117" s="925"/>
      <c r="T117" s="925"/>
      <c r="U117" s="925"/>
      <c r="V117" s="925"/>
      <c r="W117" s="925"/>
      <c r="X117" s="926"/>
    </row>
    <row r="118" spans="1:24" s="137" customFormat="1" ht="16.149999999999999" customHeight="1" x14ac:dyDescent="0.2">
      <c r="A118" s="287" t="s">
        <v>262</v>
      </c>
      <c r="B118" s="287"/>
      <c r="C118" s="301"/>
      <c r="D118" s="301"/>
      <c r="E118" s="304" t="s">
        <v>269</v>
      </c>
      <c r="F118" s="304" t="s">
        <v>269</v>
      </c>
      <c r="G118" s="304" t="s">
        <v>269</v>
      </c>
      <c r="H118" s="304" t="s">
        <v>269</v>
      </c>
      <c r="I118" s="304" t="s">
        <v>269</v>
      </c>
      <c r="J118" s="304" t="s">
        <v>477</v>
      </c>
      <c r="K118" s="304" t="s">
        <v>269</v>
      </c>
      <c r="L118" s="304" t="s">
        <v>269</v>
      </c>
      <c r="M118" s="304" t="s">
        <v>269</v>
      </c>
      <c r="N118" s="301"/>
      <c r="O118" s="301"/>
      <c r="P118" s="301"/>
      <c r="Q118" s="301"/>
      <c r="R118" s="301"/>
      <c r="S118" s="301"/>
      <c r="T118" s="301"/>
      <c r="U118" s="301"/>
      <c r="V118" s="301"/>
      <c r="W118" s="301"/>
      <c r="X118" s="301"/>
    </row>
    <row r="119" spans="1:24" s="137" customFormat="1" ht="16.149999999999999" customHeight="1" x14ac:dyDescent="0.2">
      <c r="A119" s="294"/>
      <c r="B119" s="294"/>
      <c r="C119" s="296" t="s">
        <v>388</v>
      </c>
      <c r="D119" s="299">
        <f>SUM(D118:D118)</f>
        <v>0</v>
      </c>
      <c r="E119" s="299" t="s">
        <v>269</v>
      </c>
      <c r="F119" s="299" t="s">
        <v>269</v>
      </c>
      <c r="G119" s="299" t="s">
        <v>269</v>
      </c>
      <c r="H119" s="299" t="s">
        <v>269</v>
      </c>
      <c r="I119" s="299" t="s">
        <v>269</v>
      </c>
      <c r="J119" s="299" t="s">
        <v>269</v>
      </c>
      <c r="K119" s="299" t="s">
        <v>269</v>
      </c>
      <c r="L119" s="299" t="s">
        <v>269</v>
      </c>
      <c r="M119" s="299" t="s">
        <v>269</v>
      </c>
      <c r="N119" s="299">
        <f t="shared" ref="N119:S119" si="28">SUM(N118:N118)</f>
        <v>0</v>
      </c>
      <c r="O119" s="299">
        <f t="shared" si="28"/>
        <v>0</v>
      </c>
      <c r="P119" s="299">
        <f t="shared" si="28"/>
        <v>0</v>
      </c>
      <c r="Q119" s="299">
        <f t="shared" si="28"/>
        <v>0</v>
      </c>
      <c r="R119" s="299">
        <f t="shared" si="28"/>
        <v>0</v>
      </c>
      <c r="S119" s="299">
        <f t="shared" si="28"/>
        <v>0</v>
      </c>
      <c r="T119" s="299"/>
      <c r="U119" s="299"/>
      <c r="V119" s="299">
        <f>SUM(V118:V118)</f>
        <v>0</v>
      </c>
      <c r="W119" s="299"/>
      <c r="X119" s="299">
        <f>SUM(X118:X118)</f>
        <v>0</v>
      </c>
    </row>
    <row r="120" spans="1:24" s="137" customFormat="1" ht="16.149999999999999" customHeight="1" x14ac:dyDescent="0.2">
      <c r="A120" s="287" t="s">
        <v>263</v>
      </c>
      <c r="B120" s="909" t="str">
        <f>'4'!B123:W123</f>
        <v>Інші заходи, з них:</v>
      </c>
      <c r="C120" s="910"/>
      <c r="D120" s="910"/>
      <c r="E120" s="910"/>
      <c r="F120" s="910"/>
      <c r="G120" s="910"/>
      <c r="H120" s="910"/>
      <c r="I120" s="910"/>
      <c r="J120" s="910"/>
      <c r="K120" s="910"/>
      <c r="L120" s="910"/>
      <c r="M120" s="910"/>
      <c r="N120" s="910"/>
      <c r="O120" s="910"/>
      <c r="P120" s="910"/>
      <c r="Q120" s="910"/>
      <c r="R120" s="910"/>
      <c r="S120" s="910"/>
      <c r="T120" s="910"/>
      <c r="U120" s="910"/>
      <c r="V120" s="910"/>
      <c r="W120" s="910"/>
      <c r="X120" s="911"/>
    </row>
    <row r="121" spans="1:24" s="137" customFormat="1" ht="16.149999999999999" customHeight="1" x14ac:dyDescent="0.2">
      <c r="A121" s="287" t="s">
        <v>264</v>
      </c>
      <c r="B121" s="287"/>
      <c r="C121" s="301"/>
      <c r="D121" s="301"/>
      <c r="E121" s="304" t="s">
        <v>269</v>
      </c>
      <c r="F121" s="304" t="s">
        <v>269</v>
      </c>
      <c r="G121" s="304" t="s">
        <v>269</v>
      </c>
      <c r="H121" s="304" t="s">
        <v>269</v>
      </c>
      <c r="I121" s="304" t="s">
        <v>269</v>
      </c>
      <c r="J121" s="304" t="s">
        <v>269</v>
      </c>
      <c r="K121" s="304" t="s">
        <v>269</v>
      </c>
      <c r="L121" s="304" t="s">
        <v>269</v>
      </c>
      <c r="M121" s="304" t="s">
        <v>269</v>
      </c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</row>
    <row r="122" spans="1:24" s="137" customFormat="1" ht="16.149999999999999" customHeight="1" x14ac:dyDescent="0.2">
      <c r="A122" s="294"/>
      <c r="B122" s="294"/>
      <c r="C122" s="296" t="s">
        <v>389</v>
      </c>
      <c r="D122" s="299">
        <f>SUM(D121:D121)</f>
        <v>0</v>
      </c>
      <c r="E122" s="299" t="s">
        <v>269</v>
      </c>
      <c r="F122" s="299" t="s">
        <v>269</v>
      </c>
      <c r="G122" s="299" t="s">
        <v>269</v>
      </c>
      <c r="H122" s="299" t="s">
        <v>269</v>
      </c>
      <c r="I122" s="299" t="s">
        <v>269</v>
      </c>
      <c r="J122" s="299" t="s">
        <v>269</v>
      </c>
      <c r="K122" s="299" t="s">
        <v>269</v>
      </c>
      <c r="L122" s="299" t="s">
        <v>269</v>
      </c>
      <c r="M122" s="299" t="s">
        <v>269</v>
      </c>
      <c r="N122" s="299">
        <f t="shared" ref="N122:S122" si="29">SUM(N121:N121)</f>
        <v>0</v>
      </c>
      <c r="O122" s="299">
        <f t="shared" si="29"/>
        <v>0</v>
      </c>
      <c r="P122" s="299">
        <f t="shared" si="29"/>
        <v>0</v>
      </c>
      <c r="Q122" s="299">
        <f t="shared" si="29"/>
        <v>0</v>
      </c>
      <c r="R122" s="299">
        <f t="shared" si="29"/>
        <v>0</v>
      </c>
      <c r="S122" s="299">
        <f t="shared" si="29"/>
        <v>0</v>
      </c>
      <c r="T122" s="299"/>
      <c r="U122" s="299"/>
      <c r="V122" s="299">
        <f>SUM(V121:V121)</f>
        <v>0</v>
      </c>
      <c r="W122" s="299"/>
      <c r="X122" s="299">
        <f>SUM(X121:X121)</f>
        <v>0</v>
      </c>
    </row>
    <row r="123" spans="1:24" s="137" customFormat="1" ht="16.149999999999999" customHeight="1" x14ac:dyDescent="0.2">
      <c r="A123" s="294"/>
      <c r="B123" s="294"/>
      <c r="C123" s="296" t="s">
        <v>390</v>
      </c>
      <c r="D123" s="299">
        <f>D109+D113+D116+D119+D122</f>
        <v>0</v>
      </c>
      <c r="E123" s="297" t="s">
        <v>269</v>
      </c>
      <c r="F123" s="297" t="s">
        <v>269</v>
      </c>
      <c r="G123" s="297" t="s">
        <v>269</v>
      </c>
      <c r="H123" s="297" t="s">
        <v>269</v>
      </c>
      <c r="I123" s="297" t="s">
        <v>269</v>
      </c>
      <c r="J123" s="297" t="s">
        <v>269</v>
      </c>
      <c r="K123" s="297" t="s">
        <v>269</v>
      </c>
      <c r="L123" s="297" t="s">
        <v>269</v>
      </c>
      <c r="M123" s="297" t="s">
        <v>269</v>
      </c>
      <c r="N123" s="299">
        <f t="shared" ref="N123:S123" si="30">N109+N113+N116+N119+N122</f>
        <v>0</v>
      </c>
      <c r="O123" s="299">
        <f t="shared" si="30"/>
        <v>0</v>
      </c>
      <c r="P123" s="299">
        <f t="shared" si="30"/>
        <v>0</v>
      </c>
      <c r="Q123" s="299">
        <f t="shared" si="30"/>
        <v>0</v>
      </c>
      <c r="R123" s="299">
        <f t="shared" si="30"/>
        <v>0</v>
      </c>
      <c r="S123" s="299">
        <f t="shared" si="30"/>
        <v>0</v>
      </c>
      <c r="T123" s="299"/>
      <c r="U123" s="299"/>
      <c r="V123" s="299">
        <f>V109+V113+V116+V119+V122</f>
        <v>0</v>
      </c>
      <c r="W123" s="299"/>
      <c r="X123" s="299">
        <f>X109+X113+X116+X119+X122</f>
        <v>0</v>
      </c>
    </row>
    <row r="124" spans="1:24" s="137" customFormat="1" ht="16.149999999999999" customHeight="1" x14ac:dyDescent="0.2">
      <c r="A124" s="308"/>
      <c r="B124" s="308"/>
      <c r="C124" s="309" t="s">
        <v>391</v>
      </c>
      <c r="D124" s="299">
        <f>D104+D123</f>
        <v>0</v>
      </c>
      <c r="E124" s="297" t="s">
        <v>269</v>
      </c>
      <c r="F124" s="297" t="s">
        <v>269</v>
      </c>
      <c r="G124" s="297" t="s">
        <v>269</v>
      </c>
      <c r="H124" s="297" t="s">
        <v>269</v>
      </c>
      <c r="I124" s="297" t="s">
        <v>269</v>
      </c>
      <c r="J124" s="297" t="s">
        <v>269</v>
      </c>
      <c r="K124" s="297" t="s">
        <v>269</v>
      </c>
      <c r="L124" s="297" t="s">
        <v>269</v>
      </c>
      <c r="M124" s="297" t="s">
        <v>269</v>
      </c>
      <c r="N124" s="299">
        <f t="shared" ref="N124:S124" si="31">N104+N123</f>
        <v>0</v>
      </c>
      <c r="O124" s="299">
        <f t="shared" si="31"/>
        <v>0</v>
      </c>
      <c r="P124" s="299">
        <f t="shared" si="31"/>
        <v>0</v>
      </c>
      <c r="Q124" s="299">
        <f t="shared" si="31"/>
        <v>0</v>
      </c>
      <c r="R124" s="299">
        <f t="shared" si="31"/>
        <v>0</v>
      </c>
      <c r="S124" s="299">
        <f t="shared" si="31"/>
        <v>0</v>
      </c>
      <c r="T124" s="299"/>
      <c r="U124" s="299"/>
      <c r="V124" s="299">
        <f>V104+V123</f>
        <v>0</v>
      </c>
      <c r="W124" s="299"/>
      <c r="X124" s="299">
        <f>X104+X123</f>
        <v>0</v>
      </c>
    </row>
    <row r="125" spans="1:24" s="137" customFormat="1" ht="16.149999999999999" customHeight="1" x14ac:dyDescent="0.2">
      <c r="A125" s="308"/>
      <c r="B125" s="308"/>
      <c r="C125" s="309" t="s">
        <v>277</v>
      </c>
      <c r="D125" s="299">
        <f>D50+D90+D124</f>
        <v>1863.4889600000001</v>
      </c>
      <c r="E125" s="299">
        <f>'4'!E129</f>
        <v>1863.4889600000001</v>
      </c>
      <c r="F125" s="299">
        <f>'4'!F129</f>
        <v>0</v>
      </c>
      <c r="G125" s="299">
        <v>0</v>
      </c>
      <c r="H125" s="299">
        <v>0</v>
      </c>
      <c r="I125" s="299">
        <v>0</v>
      </c>
      <c r="J125" s="299">
        <v>0</v>
      </c>
      <c r="K125" s="299">
        <v>0</v>
      </c>
      <c r="L125" s="299">
        <v>0</v>
      </c>
      <c r="M125" s="299">
        <f>D125</f>
        <v>1863.4889600000001</v>
      </c>
      <c r="N125" s="299">
        <f t="shared" ref="N125:T125" si="32">N50+N90+N124</f>
        <v>1863.4889600000001</v>
      </c>
      <c r="O125" s="299">
        <f t="shared" si="32"/>
        <v>0</v>
      </c>
      <c r="P125" s="299">
        <f t="shared" si="32"/>
        <v>0</v>
      </c>
      <c r="Q125" s="299">
        <f t="shared" si="32"/>
        <v>0</v>
      </c>
      <c r="R125" s="299">
        <f t="shared" si="32"/>
        <v>1863.4889600000001</v>
      </c>
      <c r="S125" s="299">
        <f t="shared" si="32"/>
        <v>0</v>
      </c>
      <c r="T125" s="299">
        <f t="shared" si="32"/>
        <v>147.03594128197005</v>
      </c>
      <c r="U125" s="299"/>
      <c r="V125" s="297">
        <f>V50+V90+V124</f>
        <v>15.611285934598861</v>
      </c>
      <c r="W125" s="297">
        <f>W50+W90+W124</f>
        <v>0</v>
      </c>
      <c r="X125" s="297">
        <f>X50+X90+X124</f>
        <v>588.20901384327647</v>
      </c>
    </row>
    <row r="126" spans="1:24" ht="15.6" customHeight="1" x14ac:dyDescent="0.2">
      <c r="A126" s="931" t="s">
        <v>473</v>
      </c>
      <c r="B126" s="931"/>
      <c r="C126" s="931"/>
      <c r="D126" s="931"/>
      <c r="E126" s="931"/>
      <c r="F126" s="931"/>
      <c r="G126" s="931"/>
      <c r="H126" s="931"/>
      <c r="I126" s="151"/>
      <c r="J126" s="151"/>
      <c r="K126" s="151"/>
      <c r="L126" s="151"/>
      <c r="M126" s="158"/>
      <c r="N126" s="151"/>
      <c r="O126" s="151"/>
      <c r="P126" s="152"/>
      <c r="Q126" s="151"/>
      <c r="R126" s="151"/>
      <c r="S126" s="151"/>
      <c r="T126" s="151"/>
      <c r="U126" s="151"/>
      <c r="V126" s="151"/>
      <c r="W126" s="151"/>
      <c r="X126" s="151"/>
    </row>
    <row r="127" spans="1:24" ht="15.6" customHeight="1" x14ac:dyDescent="0.2">
      <c r="A127" s="318" t="s">
        <v>470</v>
      </c>
      <c r="B127" s="318"/>
      <c r="C127" s="318"/>
      <c r="D127" s="318"/>
      <c r="E127" s="318"/>
      <c r="F127" s="318"/>
      <c r="G127" s="318"/>
      <c r="H127" s="318"/>
      <c r="I127" s="151"/>
      <c r="J127" s="151"/>
      <c r="K127" s="151"/>
      <c r="L127" s="151"/>
      <c r="M127" s="158"/>
      <c r="N127" s="151"/>
      <c r="O127" s="151"/>
      <c r="P127" s="152"/>
      <c r="Q127" s="151"/>
      <c r="R127" s="151"/>
      <c r="S127" s="731"/>
      <c r="T127" s="151"/>
      <c r="U127" s="151"/>
      <c r="V127" s="151"/>
      <c r="W127" s="151"/>
      <c r="X127" s="151"/>
    </row>
    <row r="128" spans="1:24" ht="15.6" customHeight="1" x14ac:dyDescent="0.2">
      <c r="A128" s="318"/>
      <c r="B128" s="318"/>
      <c r="C128" s="318"/>
      <c r="D128" s="318"/>
      <c r="E128" s="318"/>
      <c r="F128" s="318"/>
      <c r="G128" s="318"/>
      <c r="H128" s="318"/>
      <c r="I128" s="151"/>
      <c r="J128" s="151"/>
      <c r="K128" s="151"/>
      <c r="L128" s="151"/>
      <c r="M128" s="158"/>
      <c r="N128" s="151"/>
      <c r="O128" s="151"/>
      <c r="P128" s="152"/>
      <c r="Q128" s="151"/>
      <c r="R128" s="151"/>
      <c r="S128" s="151"/>
      <c r="T128" s="151"/>
      <c r="U128" s="151"/>
      <c r="V128" s="151"/>
      <c r="W128" s="151"/>
      <c r="X128" s="151"/>
    </row>
    <row r="129" spans="1:24" s="154" customFormat="1" ht="27.75" customHeight="1" x14ac:dyDescent="0.2">
      <c r="A129" s="965" t="s">
        <v>675</v>
      </c>
      <c r="B129" s="965"/>
      <c r="C129" s="965"/>
      <c r="D129" s="965"/>
      <c r="E129" s="965"/>
      <c r="F129" s="965"/>
      <c r="G129" s="965"/>
      <c r="H129" s="965"/>
      <c r="I129" s="965"/>
      <c r="J129" s="965"/>
      <c r="K129" s="965"/>
      <c r="L129" s="159"/>
      <c r="M129" s="160"/>
      <c r="N129" s="161"/>
      <c r="O129" s="162"/>
      <c r="P129" s="162"/>
      <c r="Q129" s="162"/>
      <c r="R129" s="162"/>
      <c r="S129" s="162"/>
      <c r="T129" s="153"/>
      <c r="U129" s="128"/>
      <c r="V129" s="153"/>
      <c r="W129" s="153"/>
      <c r="X129" s="153"/>
    </row>
    <row r="130" spans="1:24" s="135" customFormat="1" x14ac:dyDescent="0.2">
      <c r="A130" s="140"/>
      <c r="B130" s="155"/>
      <c r="C130" s="140"/>
      <c r="D130" s="316"/>
      <c r="E130" s="140"/>
      <c r="F130" s="140"/>
      <c r="G130" s="140"/>
      <c r="H130" s="140"/>
      <c r="I130" s="157"/>
      <c r="J130" s="157"/>
      <c r="K130" s="157"/>
      <c r="L130" s="140"/>
      <c r="M130" s="140"/>
      <c r="N130" s="140"/>
      <c r="O130" s="155"/>
      <c r="P130" s="155"/>
      <c r="Q130" s="155"/>
      <c r="R130" s="155"/>
      <c r="S130" s="155"/>
      <c r="T130" s="140"/>
      <c r="U130" s="140"/>
      <c r="V130" s="140"/>
      <c r="W130" s="140"/>
      <c r="X130" s="140"/>
    </row>
  </sheetData>
  <mergeCells count="73">
    <mergeCell ref="A129:K129"/>
    <mergeCell ref="A6:X6"/>
    <mergeCell ref="A5:X5"/>
    <mergeCell ref="B4:C4"/>
    <mergeCell ref="B1:C1"/>
    <mergeCell ref="J1:N1"/>
    <mergeCell ref="B3:C3"/>
    <mergeCell ref="Q1:W1"/>
    <mergeCell ref="Q2:W2"/>
    <mergeCell ref="Q3:W3"/>
    <mergeCell ref="F10:F11"/>
    <mergeCell ref="E10:E11"/>
    <mergeCell ref="B14:X14"/>
    <mergeCell ref="Q9:Q11"/>
    <mergeCell ref="T8:T11"/>
    <mergeCell ref="B120:X120"/>
    <mergeCell ref="B92:X92"/>
    <mergeCell ref="D9:D11"/>
    <mergeCell ref="S9:S11"/>
    <mergeCell ref="C8:C11"/>
    <mergeCell ref="B85:X85"/>
    <mergeCell ref="B24:X24"/>
    <mergeCell ref="B51:X51"/>
    <mergeCell ref="B81:X81"/>
    <mergeCell ref="E9:J9"/>
    <mergeCell ref="H10:H11"/>
    <mergeCell ref="M8:M11"/>
    <mergeCell ref="D8:J8"/>
    <mergeCell ref="K8:K11"/>
    <mergeCell ref="I10:J10"/>
    <mergeCell ref="A7:X7"/>
    <mergeCell ref="B33:X33"/>
    <mergeCell ref="B37:X37"/>
    <mergeCell ref="B41:X41"/>
    <mergeCell ref="B45:X45"/>
    <mergeCell ref="U8:U11"/>
    <mergeCell ref="L8:L11"/>
    <mergeCell ref="N8:O8"/>
    <mergeCell ref="B8:B11"/>
    <mergeCell ref="R9:R11"/>
    <mergeCell ref="O9:O11"/>
    <mergeCell ref="A126:H126"/>
    <mergeCell ref="A8:A11"/>
    <mergeCell ref="P9:P11"/>
    <mergeCell ref="W8:W11"/>
    <mergeCell ref="N9:N11"/>
    <mergeCell ref="V8:V11"/>
    <mergeCell ref="B117:X117"/>
    <mergeCell ref="B52:X52"/>
    <mergeCell ref="P8:S8"/>
    <mergeCell ref="X8:X11"/>
    <mergeCell ref="B13:X13"/>
    <mergeCell ref="B20:X20"/>
    <mergeCell ref="B15:X15"/>
    <mergeCell ref="B28:X28"/>
    <mergeCell ref="B29:X29"/>
    <mergeCell ref="B62:X62"/>
    <mergeCell ref="R4:W4"/>
    <mergeCell ref="B114:X114"/>
    <mergeCell ref="B93:X93"/>
    <mergeCell ref="B97:X97"/>
    <mergeCell ref="B100:X100"/>
    <mergeCell ref="B105:X105"/>
    <mergeCell ref="B106:X106"/>
    <mergeCell ref="B110:X110"/>
    <mergeCell ref="B91:X91"/>
    <mergeCell ref="B68:X68"/>
    <mergeCell ref="B69:X69"/>
    <mergeCell ref="B73:X73"/>
    <mergeCell ref="B77:X77"/>
    <mergeCell ref="B53:X53"/>
    <mergeCell ref="B58:X58"/>
    <mergeCell ref="G10:G11"/>
  </mergeCells>
  <phoneticPr fontId="2" type="noConversion"/>
  <pageMargins left="0.55118110236220474" right="0.23622047244094491" top="0.3" bottom="0.23622047244094491" header="0.62992125984251968" footer="0.23622047244094491"/>
  <pageSetup paperSize="9" scale="60" fitToHeight="0" orientation="landscape" r:id="rId1"/>
  <rowBreaks count="2" manualBreakCount="2">
    <brk id="28" max="23" man="1"/>
    <brk id="73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C131"/>
  <sheetViews>
    <sheetView topLeftCell="A115" zoomScale="130" zoomScaleNormal="130" zoomScaleSheetLayoutView="85" zoomScalePageLayoutView="40" workbookViewId="0">
      <selection activeCell="D56" sqref="D56"/>
    </sheetView>
  </sheetViews>
  <sheetFormatPr defaultColWidth="5.28515625" defaultRowHeight="12.75" x14ac:dyDescent="0.2"/>
  <cols>
    <col min="1" max="1" width="4.28515625" style="141" customWidth="1"/>
    <col min="2" max="2" width="23.140625" style="128" customWidth="1"/>
    <col min="3" max="3" width="7.42578125" style="140" customWidth="1"/>
    <col min="4" max="4" width="7.5703125" style="140" customWidth="1"/>
    <col min="5" max="5" width="6.7109375" style="140" customWidth="1"/>
    <col min="6" max="6" width="6.28515625" style="140" customWidth="1"/>
    <col min="7" max="8" width="5" style="140" customWidth="1"/>
    <col min="9" max="9" width="5.5703125" style="140" customWidth="1"/>
    <col min="10" max="10" width="5.7109375" style="140" customWidth="1"/>
    <col min="11" max="11" width="7.42578125" style="140" customWidth="1"/>
    <col min="12" max="12" width="4.140625" style="140" customWidth="1"/>
    <col min="13" max="13" width="7.140625" style="140" customWidth="1"/>
    <col min="14" max="14" width="4.140625" style="140" customWidth="1"/>
    <col min="15" max="15" width="5.42578125" style="140" customWidth="1"/>
    <col min="16" max="16" width="5.140625" style="140" customWidth="1"/>
    <col min="17" max="17" width="6.28515625" style="140" customWidth="1"/>
    <col min="18" max="18" width="4.85546875" style="140" customWidth="1"/>
    <col min="19" max="19" width="5.85546875" style="140" customWidth="1"/>
    <col min="20" max="20" width="3.85546875" style="140" customWidth="1"/>
    <col min="21" max="21" width="7.28515625" style="140" customWidth="1"/>
    <col min="22" max="22" width="6" style="134" customWidth="1"/>
    <col min="23" max="23" width="8.42578125" style="134" customWidth="1"/>
    <col min="24" max="25" width="5.28515625" style="135"/>
    <col min="26" max="26" width="7" style="135" customWidth="1"/>
    <col min="27" max="28" width="5.28515625" style="135"/>
    <col min="29" max="29" width="9.5703125" style="135" customWidth="1"/>
    <col min="30" max="16384" width="5.28515625" style="135"/>
  </cols>
  <sheetData>
    <row r="1" spans="1:26" s="142" customFormat="1" ht="15.75" customHeight="1" x14ac:dyDescent="0.2">
      <c r="B1" s="890" t="s">
        <v>295</v>
      </c>
      <c r="C1" s="890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 t="s">
        <v>414</v>
      </c>
      <c r="O1" s="143"/>
      <c r="P1" s="143"/>
      <c r="Q1" s="890" t="s">
        <v>403</v>
      </c>
      <c r="R1" s="890"/>
      <c r="S1" s="890"/>
      <c r="T1" s="890"/>
      <c r="U1" s="890"/>
      <c r="V1" s="890"/>
      <c r="W1" s="890"/>
    </row>
    <row r="2" spans="1:26" s="142" customFormat="1" ht="46.5" customHeight="1" x14ac:dyDescent="0.2">
      <c r="B2" s="635" t="s">
        <v>837</v>
      </c>
      <c r="C2" s="635"/>
      <c r="D2" s="143" t="s">
        <v>343</v>
      </c>
      <c r="E2" s="143"/>
      <c r="F2" s="720"/>
      <c r="G2" s="143"/>
      <c r="H2" s="143"/>
      <c r="I2" s="720"/>
      <c r="J2" s="143"/>
      <c r="K2" s="143"/>
      <c r="L2" s="143"/>
      <c r="M2" s="143"/>
      <c r="N2" s="184" t="s">
        <v>415</v>
      </c>
      <c r="O2" s="184"/>
      <c r="P2" s="184"/>
      <c r="Q2" s="904" t="s">
        <v>517</v>
      </c>
      <c r="R2" s="904"/>
      <c r="S2" s="904"/>
      <c r="T2" s="904"/>
      <c r="U2" s="904"/>
      <c r="V2" s="904"/>
      <c r="W2" s="904"/>
    </row>
    <row r="3" spans="1:26" s="130" customFormat="1" ht="18.75" customHeight="1" x14ac:dyDescent="0.3">
      <c r="B3" s="899"/>
      <c r="C3" s="899"/>
      <c r="D3" s="144"/>
      <c r="E3" s="144"/>
      <c r="F3" s="144"/>
      <c r="G3" s="144"/>
      <c r="H3" s="144"/>
      <c r="I3" s="131"/>
      <c r="J3" s="144"/>
      <c r="K3" s="144"/>
      <c r="L3" s="144"/>
      <c r="M3" s="144"/>
      <c r="N3" s="185"/>
      <c r="O3" s="185"/>
      <c r="P3" s="185"/>
      <c r="Q3" s="645" t="s">
        <v>750</v>
      </c>
      <c r="R3" s="645"/>
      <c r="S3" s="645"/>
      <c r="T3" s="645"/>
      <c r="U3" s="645"/>
      <c r="V3" s="645"/>
      <c r="W3" s="645"/>
    </row>
    <row r="4" spans="1:26" s="142" customFormat="1" ht="15.75" customHeight="1" x14ac:dyDescent="0.2">
      <c r="B4" s="863" t="s">
        <v>759</v>
      </c>
      <c r="C4" s="86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894" t="s">
        <v>838</v>
      </c>
      <c r="S4" s="895"/>
      <c r="T4" s="895"/>
      <c r="U4" s="895"/>
      <c r="V4" s="895"/>
      <c r="W4" s="895"/>
    </row>
    <row r="5" spans="1:26" s="130" customFormat="1" ht="13.5" customHeight="1" x14ac:dyDescent="0.2">
      <c r="B5" s="145"/>
      <c r="C5" s="132"/>
      <c r="D5" s="132"/>
      <c r="E5" s="132"/>
      <c r="F5" s="132"/>
      <c r="G5" s="132"/>
      <c r="H5" s="132"/>
      <c r="I5" s="131"/>
      <c r="J5" s="132"/>
      <c r="K5" s="132"/>
      <c r="L5" s="132"/>
      <c r="M5" s="132"/>
      <c r="N5" s="132"/>
      <c r="O5" s="132"/>
      <c r="P5" s="132"/>
      <c r="Q5" s="132"/>
      <c r="R5" s="146" t="s">
        <v>206</v>
      </c>
      <c r="S5" s="132"/>
      <c r="T5" s="133"/>
      <c r="U5" s="132"/>
      <c r="V5" s="132"/>
      <c r="W5" s="132"/>
    </row>
    <row r="6" spans="1:26" s="129" customFormat="1" ht="22.5" customHeight="1" x14ac:dyDescent="0.2">
      <c r="A6" s="896" t="s">
        <v>839</v>
      </c>
      <c r="B6" s="896"/>
      <c r="C6" s="896"/>
      <c r="D6" s="896"/>
      <c r="E6" s="896"/>
      <c r="F6" s="896"/>
      <c r="G6" s="896"/>
      <c r="H6" s="896"/>
      <c r="I6" s="896"/>
      <c r="J6" s="896"/>
      <c r="K6" s="896"/>
      <c r="L6" s="896"/>
      <c r="M6" s="896"/>
      <c r="N6" s="896"/>
      <c r="O6" s="896"/>
      <c r="P6" s="896"/>
      <c r="Q6" s="896"/>
      <c r="R6" s="896"/>
      <c r="S6" s="896"/>
      <c r="T6" s="896"/>
      <c r="U6" s="896"/>
      <c r="V6" s="896"/>
      <c r="W6" s="896"/>
    </row>
    <row r="7" spans="1:26" s="129" customFormat="1" ht="15.75" customHeight="1" x14ac:dyDescent="0.2">
      <c r="A7" s="653"/>
      <c r="B7" s="653"/>
      <c r="C7" s="653"/>
      <c r="D7" s="653"/>
      <c r="E7" s="653"/>
      <c r="F7" s="653"/>
      <c r="G7" s="653"/>
      <c r="H7" s="653"/>
      <c r="I7" s="653"/>
      <c r="J7" s="653"/>
      <c r="K7" s="653"/>
      <c r="L7" s="653"/>
      <c r="M7" s="653"/>
      <c r="N7" s="653"/>
      <c r="O7" s="653"/>
      <c r="P7" s="653"/>
      <c r="Q7" s="653"/>
      <c r="R7" s="653"/>
      <c r="S7" s="653"/>
      <c r="T7" s="653"/>
      <c r="U7" s="653"/>
      <c r="V7" s="653"/>
      <c r="W7" s="653"/>
    </row>
    <row r="8" spans="1:26" s="129" customFormat="1" ht="20.25" customHeight="1" x14ac:dyDescent="0.2">
      <c r="A8" s="897"/>
      <c r="B8" s="897"/>
      <c r="C8" s="897"/>
      <c r="D8" s="897"/>
      <c r="E8" s="897"/>
      <c r="F8" s="897"/>
      <c r="G8" s="897"/>
      <c r="H8" s="897"/>
      <c r="I8" s="897"/>
      <c r="J8" s="897"/>
      <c r="K8" s="897"/>
      <c r="L8" s="897"/>
      <c r="M8" s="897"/>
      <c r="N8" s="897"/>
      <c r="O8" s="897"/>
      <c r="P8" s="897"/>
      <c r="Q8" s="897"/>
      <c r="R8" s="897"/>
      <c r="S8" s="897"/>
      <c r="T8" s="897"/>
      <c r="U8" s="897"/>
      <c r="V8" s="897"/>
      <c r="W8" s="897"/>
    </row>
    <row r="9" spans="1:26" ht="10.15" customHeight="1" x14ac:dyDescent="0.2">
      <c r="A9" s="862" t="s">
        <v>345</v>
      </c>
      <c r="B9" s="862"/>
      <c r="C9" s="862"/>
      <c r="D9" s="862"/>
      <c r="E9" s="862"/>
      <c r="F9" s="862"/>
      <c r="G9" s="862"/>
      <c r="H9" s="862"/>
      <c r="I9" s="862"/>
      <c r="J9" s="862"/>
      <c r="K9" s="862"/>
      <c r="L9" s="862"/>
      <c r="M9" s="862"/>
      <c r="N9" s="862"/>
      <c r="O9" s="862"/>
      <c r="P9" s="862"/>
      <c r="Q9" s="862"/>
      <c r="R9" s="862"/>
      <c r="S9" s="862"/>
      <c r="T9" s="862"/>
      <c r="U9" s="862"/>
      <c r="V9" s="862"/>
      <c r="W9" s="862"/>
      <c r="Z9" s="492"/>
    </row>
    <row r="10" spans="1:26" s="136" customFormat="1" ht="84.6" customHeight="1" x14ac:dyDescent="0.2">
      <c r="A10" s="867" t="s">
        <v>339</v>
      </c>
      <c r="B10" s="870" t="s">
        <v>340</v>
      </c>
      <c r="C10" s="867" t="s">
        <v>401</v>
      </c>
      <c r="D10" s="871" t="s">
        <v>279</v>
      </c>
      <c r="E10" s="872"/>
      <c r="F10" s="872"/>
      <c r="G10" s="872"/>
      <c r="H10" s="872"/>
      <c r="I10" s="872"/>
      <c r="J10" s="873"/>
      <c r="K10" s="870" t="s">
        <v>280</v>
      </c>
      <c r="L10" s="870"/>
      <c r="M10" s="871" t="s">
        <v>348</v>
      </c>
      <c r="N10" s="872"/>
      <c r="O10" s="872"/>
      <c r="P10" s="872"/>
      <c r="Q10" s="872"/>
      <c r="R10" s="873"/>
      <c r="S10" s="864" t="s">
        <v>11</v>
      </c>
      <c r="T10" s="864" t="s">
        <v>397</v>
      </c>
      <c r="U10" s="898" t="s">
        <v>10</v>
      </c>
      <c r="V10" s="864" t="s">
        <v>398</v>
      </c>
      <c r="W10" s="864" t="s">
        <v>399</v>
      </c>
    </row>
    <row r="11" spans="1:26" s="136" customFormat="1" ht="16.149999999999999" customHeight="1" x14ac:dyDescent="0.2">
      <c r="A11" s="868"/>
      <c r="B11" s="870"/>
      <c r="C11" s="880"/>
      <c r="D11" s="870" t="s">
        <v>293</v>
      </c>
      <c r="E11" s="882" t="s">
        <v>346</v>
      </c>
      <c r="F11" s="882"/>
      <c r="G11" s="882"/>
      <c r="H11" s="882"/>
      <c r="I11" s="882"/>
      <c r="J11" s="882"/>
      <c r="K11" s="865" t="s">
        <v>410</v>
      </c>
      <c r="L11" s="870" t="s">
        <v>395</v>
      </c>
      <c r="M11" s="865" t="s">
        <v>290</v>
      </c>
      <c r="N11" s="874" t="s">
        <v>278</v>
      </c>
      <c r="O11" s="875"/>
      <c r="P11" s="875"/>
      <c r="Q11" s="875"/>
      <c r="R11" s="876"/>
      <c r="S11" s="864"/>
      <c r="T11" s="864"/>
      <c r="U11" s="898"/>
      <c r="V11" s="864"/>
      <c r="W11" s="864"/>
    </row>
    <row r="12" spans="1:26" s="136" customFormat="1" ht="22.15" customHeight="1" x14ac:dyDescent="0.2">
      <c r="A12" s="868"/>
      <c r="B12" s="870"/>
      <c r="C12" s="880"/>
      <c r="D12" s="870"/>
      <c r="E12" s="866" t="s">
        <v>338</v>
      </c>
      <c r="F12" s="866" t="s">
        <v>409</v>
      </c>
      <c r="G12" s="866" t="s">
        <v>396</v>
      </c>
      <c r="H12" s="866" t="s">
        <v>347</v>
      </c>
      <c r="I12" s="866"/>
      <c r="J12" s="866" t="s">
        <v>402</v>
      </c>
      <c r="K12" s="865"/>
      <c r="L12" s="870"/>
      <c r="M12" s="865"/>
      <c r="N12" s="877"/>
      <c r="O12" s="878"/>
      <c r="P12" s="878"/>
      <c r="Q12" s="878"/>
      <c r="R12" s="879"/>
      <c r="S12" s="864"/>
      <c r="T12" s="864"/>
      <c r="U12" s="898"/>
      <c r="V12" s="864"/>
      <c r="W12" s="864"/>
    </row>
    <row r="13" spans="1:26" s="136" customFormat="1" ht="93.6" customHeight="1" x14ac:dyDescent="0.2">
      <c r="A13" s="869"/>
      <c r="B13" s="870"/>
      <c r="C13" s="881"/>
      <c r="D13" s="870"/>
      <c r="E13" s="866"/>
      <c r="F13" s="866"/>
      <c r="G13" s="866"/>
      <c r="H13" s="187" t="s">
        <v>281</v>
      </c>
      <c r="I13" s="187" t="s">
        <v>292</v>
      </c>
      <c r="J13" s="866"/>
      <c r="K13" s="865"/>
      <c r="L13" s="870"/>
      <c r="M13" s="865"/>
      <c r="N13" s="188" t="s">
        <v>9</v>
      </c>
      <c r="O13" s="189" t="s">
        <v>405</v>
      </c>
      <c r="P13" s="189" t="s">
        <v>406</v>
      </c>
      <c r="Q13" s="189" t="s">
        <v>407</v>
      </c>
      <c r="R13" s="189" t="s">
        <v>408</v>
      </c>
      <c r="S13" s="864"/>
      <c r="T13" s="864"/>
      <c r="U13" s="898"/>
      <c r="V13" s="864"/>
      <c r="W13" s="864"/>
    </row>
    <row r="14" spans="1:26" s="324" customFormat="1" x14ac:dyDescent="0.2">
      <c r="A14" s="383">
        <v>1</v>
      </c>
      <c r="B14" s="383">
        <v>2</v>
      </c>
      <c r="C14" s="383">
        <v>3</v>
      </c>
      <c r="D14" s="383">
        <v>4</v>
      </c>
      <c r="E14" s="383">
        <v>5</v>
      </c>
      <c r="F14" s="383">
        <v>6</v>
      </c>
      <c r="G14" s="384">
        <v>7</v>
      </c>
      <c r="H14" s="383">
        <v>8</v>
      </c>
      <c r="I14" s="383">
        <v>9</v>
      </c>
      <c r="J14" s="383">
        <v>10</v>
      </c>
      <c r="K14" s="383">
        <v>11</v>
      </c>
      <c r="L14" s="383">
        <v>12</v>
      </c>
      <c r="M14" s="383">
        <v>13</v>
      </c>
      <c r="N14" s="383">
        <v>14</v>
      </c>
      <c r="O14" s="383" t="s">
        <v>411</v>
      </c>
      <c r="P14" s="383" t="s">
        <v>412</v>
      </c>
      <c r="Q14" s="383" t="s">
        <v>413</v>
      </c>
      <c r="R14" s="383">
        <v>15</v>
      </c>
      <c r="S14" s="383">
        <v>16</v>
      </c>
      <c r="T14" s="383">
        <v>17</v>
      </c>
      <c r="U14" s="383">
        <v>18</v>
      </c>
      <c r="V14" s="383">
        <v>19</v>
      </c>
      <c r="W14" s="383">
        <v>20</v>
      </c>
    </row>
    <row r="15" spans="1:26" s="137" customFormat="1" ht="16.5" x14ac:dyDescent="0.2">
      <c r="A15" s="182" t="s">
        <v>350</v>
      </c>
      <c r="B15" s="900" t="s">
        <v>228</v>
      </c>
      <c r="C15" s="901"/>
      <c r="D15" s="901"/>
      <c r="E15" s="901"/>
      <c r="F15" s="901"/>
      <c r="G15" s="901"/>
      <c r="H15" s="901"/>
      <c r="I15" s="901"/>
      <c r="J15" s="901"/>
      <c r="K15" s="901"/>
      <c r="L15" s="901"/>
      <c r="M15" s="901"/>
      <c r="N15" s="901"/>
      <c r="O15" s="901"/>
      <c r="P15" s="901"/>
      <c r="Q15" s="901"/>
      <c r="R15" s="901"/>
      <c r="S15" s="901"/>
      <c r="T15" s="901"/>
      <c r="U15" s="901"/>
      <c r="V15" s="901"/>
      <c r="W15" s="902"/>
    </row>
    <row r="16" spans="1:26" s="137" customFormat="1" ht="17.45" customHeight="1" x14ac:dyDescent="0.2">
      <c r="A16" s="183" t="s">
        <v>211</v>
      </c>
      <c r="B16" s="891" t="s">
        <v>394</v>
      </c>
      <c r="C16" s="892"/>
      <c r="D16" s="892"/>
      <c r="E16" s="892"/>
      <c r="F16" s="892"/>
      <c r="G16" s="892"/>
      <c r="H16" s="892"/>
      <c r="I16" s="892"/>
      <c r="J16" s="892"/>
      <c r="K16" s="892"/>
      <c r="L16" s="892"/>
      <c r="M16" s="892"/>
      <c r="N16" s="892"/>
      <c r="O16" s="892"/>
      <c r="P16" s="892"/>
      <c r="Q16" s="892"/>
      <c r="R16" s="892"/>
      <c r="S16" s="892"/>
      <c r="T16" s="892"/>
      <c r="U16" s="892"/>
      <c r="V16" s="892"/>
      <c r="W16" s="893"/>
    </row>
    <row r="17" spans="1:23" s="263" customFormat="1" ht="13.15" customHeight="1" x14ac:dyDescent="0.2">
      <c r="A17" s="262" t="s">
        <v>212</v>
      </c>
      <c r="B17" s="883" t="s">
        <v>349</v>
      </c>
      <c r="C17" s="884"/>
      <c r="D17" s="884"/>
      <c r="E17" s="884"/>
      <c r="F17" s="884"/>
      <c r="G17" s="884"/>
      <c r="H17" s="884"/>
      <c r="I17" s="884"/>
      <c r="J17" s="884"/>
      <c r="K17" s="884"/>
      <c r="L17" s="884"/>
      <c r="M17" s="884"/>
      <c r="N17" s="884"/>
      <c r="O17" s="884"/>
      <c r="P17" s="884"/>
      <c r="Q17" s="884"/>
      <c r="R17" s="884"/>
      <c r="S17" s="884"/>
      <c r="T17" s="884"/>
      <c r="U17" s="884"/>
      <c r="V17" s="884"/>
      <c r="W17" s="885"/>
    </row>
    <row r="18" spans="1:23" s="263" customFormat="1" ht="87" customHeight="1" x14ac:dyDescent="0.2">
      <c r="A18" s="641" t="s">
        <v>209</v>
      </c>
      <c r="B18" s="802" t="s">
        <v>820</v>
      </c>
      <c r="C18" s="640" t="s">
        <v>776</v>
      </c>
      <c r="D18" s="264">
        <v>833.27499999999998</v>
      </c>
      <c r="E18" s="277" t="s">
        <v>269</v>
      </c>
      <c r="F18" s="277" t="s">
        <v>269</v>
      </c>
      <c r="G18" s="277" t="s">
        <v>269</v>
      </c>
      <c r="H18" s="277" t="s">
        <v>269</v>
      </c>
      <c r="I18" s="277" t="s">
        <v>269</v>
      </c>
      <c r="J18" s="277" t="s">
        <v>269</v>
      </c>
      <c r="K18" s="264">
        <f>D18</f>
        <v>833.27499999999998</v>
      </c>
      <c r="L18" s="642">
        <v>0</v>
      </c>
      <c r="M18" s="625">
        <f>D18</f>
        <v>833.27499999999998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756">
        <f t="shared" ref="S18" si="0">M18/W18*12</f>
        <v>50.533882699041534</v>
      </c>
      <c r="T18" s="642"/>
      <c r="U18" s="266">
        <f>'Нижанківського,4'!E15/1000</f>
        <v>2.0778693119745464</v>
      </c>
      <c r="V18" s="642">
        <v>0</v>
      </c>
      <c r="W18" s="280">
        <f>'Нижанківського,4'!E24/1000</f>
        <v>197.87317866611613</v>
      </c>
    </row>
    <row r="19" spans="1:23" s="263" customFormat="1" ht="73.5" customHeight="1" x14ac:dyDescent="0.2">
      <c r="A19" s="766" t="s">
        <v>791</v>
      </c>
      <c r="B19" s="802" t="s">
        <v>819</v>
      </c>
      <c r="C19" s="765" t="s">
        <v>776</v>
      </c>
      <c r="D19" s="264">
        <v>473.29700000000003</v>
      </c>
      <c r="E19" s="277" t="s">
        <v>269</v>
      </c>
      <c r="F19" s="277" t="s">
        <v>269</v>
      </c>
      <c r="G19" s="277" t="s">
        <v>269</v>
      </c>
      <c r="H19" s="277" t="s">
        <v>269</v>
      </c>
      <c r="I19" s="277" t="s">
        <v>269</v>
      </c>
      <c r="J19" s="277" t="s">
        <v>269</v>
      </c>
      <c r="K19" s="264">
        <f>D19</f>
        <v>473.29700000000003</v>
      </c>
      <c r="L19" s="767">
        <v>0</v>
      </c>
      <c r="M19" s="625">
        <f>D19</f>
        <v>473.29700000000003</v>
      </c>
      <c r="N19" s="626">
        <v>0</v>
      </c>
      <c r="O19" s="626">
        <v>0</v>
      </c>
      <c r="P19" s="626">
        <v>0</v>
      </c>
      <c r="Q19" s="626">
        <v>0</v>
      </c>
      <c r="R19" s="626">
        <v>0</v>
      </c>
      <c r="S19" s="756">
        <f t="shared" ref="S19" si="1">M19/W19*12</f>
        <v>32.557484319551314</v>
      </c>
      <c r="T19" s="767"/>
      <c r="U19" s="266">
        <f>'Болехівська,27'!E15/1000</f>
        <v>5.3106477438244433</v>
      </c>
      <c r="V19" s="767">
        <v>0</v>
      </c>
      <c r="W19" s="280">
        <f>'Болехівська,27'!E24/1000</f>
        <v>174.44726208742509</v>
      </c>
    </row>
    <row r="20" spans="1:23" s="263" customFormat="1" ht="75.75" customHeight="1" x14ac:dyDescent="0.2">
      <c r="A20" s="781" t="s">
        <v>821</v>
      </c>
      <c r="B20" s="802" t="s">
        <v>840</v>
      </c>
      <c r="C20" s="780" t="s">
        <v>776</v>
      </c>
      <c r="D20" s="264">
        <v>476.58800000000002</v>
      </c>
      <c r="E20" s="277" t="s">
        <v>269</v>
      </c>
      <c r="F20" s="277" t="s">
        <v>269</v>
      </c>
      <c r="G20" s="277" t="s">
        <v>269</v>
      </c>
      <c r="H20" s="277" t="s">
        <v>269</v>
      </c>
      <c r="I20" s="277" t="s">
        <v>269</v>
      </c>
      <c r="J20" s="277" t="s">
        <v>269</v>
      </c>
      <c r="K20" s="264">
        <f>D20</f>
        <v>476.58800000000002</v>
      </c>
      <c r="L20" s="782">
        <v>0</v>
      </c>
      <c r="M20" s="625">
        <f>D20</f>
        <v>476.58800000000002</v>
      </c>
      <c r="N20" s="626">
        <v>0</v>
      </c>
      <c r="O20" s="626">
        <v>0</v>
      </c>
      <c r="P20" s="626">
        <v>0</v>
      </c>
      <c r="Q20" s="626">
        <v>0</v>
      </c>
      <c r="R20" s="626">
        <v>0</v>
      </c>
      <c r="S20" s="756">
        <f t="shared" ref="S20" si="2">M20/W20*12</f>
        <v>30.584241797985015</v>
      </c>
      <c r="T20" s="782"/>
      <c r="U20" s="266">
        <f>'Вишнева,5'!E15/1000</f>
        <v>7.1592978564936374</v>
      </c>
      <c r="V20" s="782">
        <v>0</v>
      </c>
      <c r="W20" s="280">
        <f>'Вишнева,5'!E24/1000</f>
        <v>186.99355170468178</v>
      </c>
    </row>
    <row r="21" spans="1:23" s="263" customFormat="1" ht="15.75" customHeight="1" x14ac:dyDescent="0.2">
      <c r="A21" s="334"/>
      <c r="B21" s="335" t="s">
        <v>351</v>
      </c>
      <c r="C21" s="335"/>
      <c r="D21" s="336">
        <f>SUM(D18:D20)</f>
        <v>1783.16</v>
      </c>
      <c r="E21" s="336" t="s">
        <v>269</v>
      </c>
      <c r="F21" s="336" t="s">
        <v>269</v>
      </c>
      <c r="G21" s="336" t="s">
        <v>269</v>
      </c>
      <c r="H21" s="336" t="s">
        <v>269</v>
      </c>
      <c r="I21" s="336" t="s">
        <v>269</v>
      </c>
      <c r="J21" s="336" t="s">
        <v>269</v>
      </c>
      <c r="K21" s="336">
        <f>SUM(K18:K20)</f>
        <v>1783.16</v>
      </c>
      <c r="L21" s="336">
        <v>0</v>
      </c>
      <c r="M21" s="336">
        <f>SUM(M18:M20)</f>
        <v>1783.16</v>
      </c>
      <c r="N21" s="336">
        <v>0</v>
      </c>
      <c r="O21" s="336">
        <v>0</v>
      </c>
      <c r="P21" s="336">
        <v>0</v>
      </c>
      <c r="Q21" s="336">
        <v>0</v>
      </c>
      <c r="R21" s="336">
        <v>0</v>
      </c>
      <c r="S21" s="336">
        <f>SUM(S18:S20)</f>
        <v>113.67560881657786</v>
      </c>
      <c r="T21" s="336"/>
      <c r="U21" s="336">
        <f>SUM(U18:U20)</f>
        <v>14.547814912292626</v>
      </c>
      <c r="V21" s="336">
        <v>0</v>
      </c>
      <c r="W21" s="336">
        <f>SUM(W18:W20)</f>
        <v>559.31399245822297</v>
      </c>
    </row>
    <row r="22" spans="1:23" s="263" customFormat="1" ht="12.6" customHeight="1" x14ac:dyDescent="0.2">
      <c r="A22" s="262" t="s">
        <v>213</v>
      </c>
      <c r="B22" s="883" t="s">
        <v>354</v>
      </c>
      <c r="C22" s="884"/>
      <c r="D22" s="884"/>
      <c r="E22" s="884"/>
      <c r="F22" s="884"/>
      <c r="G22" s="884"/>
      <c r="H22" s="884"/>
      <c r="I22" s="884"/>
      <c r="J22" s="884"/>
      <c r="K22" s="884"/>
      <c r="L22" s="884"/>
      <c r="M22" s="884"/>
      <c r="N22" s="884"/>
      <c r="O22" s="884"/>
      <c r="P22" s="884"/>
      <c r="Q22" s="884"/>
      <c r="R22" s="884"/>
      <c r="S22" s="884"/>
      <c r="T22" s="884"/>
      <c r="U22" s="884"/>
      <c r="V22" s="884"/>
      <c r="W22" s="885"/>
    </row>
    <row r="23" spans="1:23" s="263" customFormat="1" x14ac:dyDescent="0.2">
      <c r="A23" s="260" t="s">
        <v>215</v>
      </c>
      <c r="B23" s="259"/>
      <c r="C23" s="260"/>
      <c r="D23" s="266"/>
      <c r="E23" s="270" t="s">
        <v>269</v>
      </c>
      <c r="F23" s="270" t="s">
        <v>269</v>
      </c>
      <c r="G23" s="270" t="s">
        <v>269</v>
      </c>
      <c r="H23" s="270" t="s">
        <v>269</v>
      </c>
      <c r="I23" s="270" t="s">
        <v>269</v>
      </c>
      <c r="J23" s="270" t="s">
        <v>269</v>
      </c>
      <c r="K23" s="266"/>
      <c r="L23" s="271"/>
      <c r="M23" s="266"/>
      <c r="N23" s="272"/>
      <c r="O23" s="272"/>
      <c r="P23" s="272"/>
      <c r="Q23" s="272"/>
      <c r="R23" s="269"/>
      <c r="S23" s="267"/>
      <c r="T23" s="259"/>
      <c r="U23" s="268"/>
      <c r="V23" s="269"/>
      <c r="W23" s="266"/>
    </row>
    <row r="24" spans="1:23" s="263" customFormat="1" ht="14.45" customHeight="1" x14ac:dyDescent="0.2">
      <c r="A24" s="269" t="s">
        <v>210</v>
      </c>
      <c r="B24" s="259"/>
      <c r="C24" s="260"/>
      <c r="D24" s="266"/>
      <c r="E24" s="270" t="s">
        <v>269</v>
      </c>
      <c r="F24" s="270" t="s">
        <v>269</v>
      </c>
      <c r="G24" s="270" t="s">
        <v>269</v>
      </c>
      <c r="H24" s="270" t="s">
        <v>269</v>
      </c>
      <c r="I24" s="270" t="s">
        <v>269</v>
      </c>
      <c r="J24" s="270" t="s">
        <v>269</v>
      </c>
      <c r="K24" s="266"/>
      <c r="L24" s="271"/>
      <c r="M24" s="266"/>
      <c r="N24" s="272"/>
      <c r="O24" s="272"/>
      <c r="P24" s="272"/>
      <c r="Q24" s="272"/>
      <c r="R24" s="269"/>
      <c r="S24" s="267"/>
      <c r="T24" s="259"/>
      <c r="U24" s="268"/>
      <c r="V24" s="269"/>
      <c r="W24" s="266"/>
    </row>
    <row r="25" spans="1:23" s="263" customFormat="1" x14ac:dyDescent="0.2">
      <c r="A25" s="334"/>
      <c r="B25" s="335" t="s">
        <v>352</v>
      </c>
      <c r="C25" s="335"/>
      <c r="D25" s="340">
        <f>SUM(D23:D23)</f>
        <v>0</v>
      </c>
      <c r="E25" s="336" t="s">
        <v>269</v>
      </c>
      <c r="F25" s="336" t="s">
        <v>269</v>
      </c>
      <c r="G25" s="336" t="s">
        <v>269</v>
      </c>
      <c r="H25" s="336" t="s">
        <v>269</v>
      </c>
      <c r="I25" s="336" t="s">
        <v>269</v>
      </c>
      <c r="J25" s="336" t="s">
        <v>269</v>
      </c>
      <c r="K25" s="340">
        <f>SUM(K23:K23)</f>
        <v>0</v>
      </c>
      <c r="L25" s="340">
        <f>SUM(L23:L23)</f>
        <v>0</v>
      </c>
      <c r="M25" s="340">
        <f>SUM(M23:M23)</f>
        <v>0</v>
      </c>
      <c r="N25" s="340">
        <f>SUM(N23:N23)</f>
        <v>0</v>
      </c>
      <c r="O25" s="340">
        <f t="shared" ref="O25:R25" si="3">SUM(O23:O23)</f>
        <v>0</v>
      </c>
      <c r="P25" s="340">
        <f t="shared" si="3"/>
        <v>0</v>
      </c>
      <c r="Q25" s="340">
        <f t="shared" si="3"/>
        <v>0</v>
      </c>
      <c r="R25" s="340">
        <f t="shared" si="3"/>
        <v>0</v>
      </c>
      <c r="S25" s="341"/>
      <c r="T25" s="341"/>
      <c r="U25" s="341">
        <f>SUM(U23:U23)</f>
        <v>0</v>
      </c>
      <c r="V25" s="341"/>
      <c r="W25" s="340">
        <f>SUM(W23:W23)</f>
        <v>0</v>
      </c>
    </row>
    <row r="26" spans="1:23" s="263" customFormat="1" x14ac:dyDescent="0.2">
      <c r="A26" s="273" t="s">
        <v>364</v>
      </c>
      <c r="B26" s="886" t="s">
        <v>365</v>
      </c>
      <c r="C26" s="887"/>
      <c r="D26" s="887"/>
      <c r="E26" s="887"/>
      <c r="F26" s="887"/>
      <c r="G26" s="887"/>
      <c r="H26" s="887"/>
      <c r="I26" s="887"/>
      <c r="J26" s="887"/>
      <c r="K26" s="887"/>
      <c r="L26" s="887"/>
      <c r="M26" s="887"/>
      <c r="N26" s="887"/>
      <c r="O26" s="887"/>
      <c r="P26" s="887"/>
      <c r="Q26" s="887"/>
      <c r="R26" s="887"/>
      <c r="S26" s="887"/>
      <c r="T26" s="887"/>
      <c r="U26" s="887"/>
      <c r="V26" s="887"/>
      <c r="W26" s="888"/>
    </row>
    <row r="27" spans="1:23" s="263" customFormat="1" ht="13.5" customHeight="1" x14ac:dyDescent="0.2">
      <c r="A27" s="260"/>
      <c r="B27" s="186"/>
      <c r="C27" s="260"/>
      <c r="D27" s="264"/>
      <c r="E27" s="265"/>
      <c r="F27" s="265"/>
      <c r="G27" s="265"/>
      <c r="H27" s="265"/>
      <c r="I27" s="265"/>
      <c r="J27" s="265"/>
      <c r="K27" s="264"/>
      <c r="L27" s="264"/>
      <c r="M27" s="264"/>
      <c r="N27" s="274"/>
      <c r="O27" s="274"/>
      <c r="P27" s="274"/>
      <c r="Q27" s="274"/>
      <c r="R27" s="274"/>
      <c r="S27" s="267"/>
      <c r="T27" s="259"/>
      <c r="U27" s="268"/>
      <c r="V27" s="269"/>
      <c r="W27" s="266"/>
    </row>
    <row r="28" spans="1:23" s="263" customFormat="1" x14ac:dyDescent="0.2">
      <c r="A28" s="334"/>
      <c r="B28" s="335" t="s">
        <v>353</v>
      </c>
      <c r="C28" s="335"/>
      <c r="D28" s="336">
        <f>SUM(D27)</f>
        <v>0</v>
      </c>
      <c r="E28" s="336" t="s">
        <v>269</v>
      </c>
      <c r="F28" s="336" t="s">
        <v>269</v>
      </c>
      <c r="G28" s="336" t="s">
        <v>269</v>
      </c>
      <c r="H28" s="336" t="s">
        <v>269</v>
      </c>
      <c r="I28" s="336" t="s">
        <v>269</v>
      </c>
      <c r="J28" s="336" t="s">
        <v>269</v>
      </c>
      <c r="K28" s="336">
        <f t="shared" ref="K28:R28" si="4">SUM(K27:K27)</f>
        <v>0</v>
      </c>
      <c r="L28" s="336">
        <f t="shared" si="4"/>
        <v>0</v>
      </c>
      <c r="M28" s="336">
        <f t="shared" si="4"/>
        <v>0</v>
      </c>
      <c r="N28" s="336">
        <f t="shared" si="4"/>
        <v>0</v>
      </c>
      <c r="O28" s="336">
        <f t="shared" si="4"/>
        <v>0</v>
      </c>
      <c r="P28" s="336">
        <f t="shared" si="4"/>
        <v>0</v>
      </c>
      <c r="Q28" s="336">
        <f t="shared" si="4"/>
        <v>0</v>
      </c>
      <c r="R28" s="336">
        <f t="shared" si="4"/>
        <v>0</v>
      </c>
      <c r="S28" s="336"/>
      <c r="T28" s="336"/>
      <c r="U28" s="339">
        <f>SUM(U27:U27)</f>
        <v>0</v>
      </c>
      <c r="V28" s="336"/>
      <c r="W28" s="336">
        <f>SUM(W27:W27)</f>
        <v>0</v>
      </c>
    </row>
    <row r="29" spans="1:23" s="263" customFormat="1" x14ac:dyDescent="0.2">
      <c r="A29" s="334"/>
      <c r="B29" s="335" t="s">
        <v>355</v>
      </c>
      <c r="C29" s="335"/>
      <c r="D29" s="336">
        <f>D21+D25+D28</f>
        <v>1783.16</v>
      </c>
      <c r="E29" s="336" t="s">
        <v>269</v>
      </c>
      <c r="F29" s="336" t="s">
        <v>269</v>
      </c>
      <c r="G29" s="336" t="s">
        <v>269</v>
      </c>
      <c r="H29" s="336" t="s">
        <v>269</v>
      </c>
      <c r="I29" s="336" t="s">
        <v>269</v>
      </c>
      <c r="J29" s="336" t="s">
        <v>269</v>
      </c>
      <c r="K29" s="336">
        <f t="shared" ref="K29:S29" si="5">K21+K25+K28</f>
        <v>1783.16</v>
      </c>
      <c r="L29" s="336">
        <f t="shared" si="5"/>
        <v>0</v>
      </c>
      <c r="M29" s="336">
        <f t="shared" si="5"/>
        <v>1783.16</v>
      </c>
      <c r="N29" s="336">
        <f t="shared" si="5"/>
        <v>0</v>
      </c>
      <c r="O29" s="336">
        <f t="shared" si="5"/>
        <v>0</v>
      </c>
      <c r="P29" s="336">
        <f t="shared" si="5"/>
        <v>0</v>
      </c>
      <c r="Q29" s="336">
        <f t="shared" si="5"/>
        <v>0</v>
      </c>
      <c r="R29" s="336">
        <f t="shared" si="5"/>
        <v>0</v>
      </c>
      <c r="S29" s="336">
        <f t="shared" si="5"/>
        <v>113.67560881657786</v>
      </c>
      <c r="T29" s="339"/>
      <c r="U29" s="336">
        <f>U21+U25+U28</f>
        <v>14.547814912292626</v>
      </c>
      <c r="V29" s="339"/>
      <c r="W29" s="336">
        <f>W21+W25+W28</f>
        <v>559.31399245822297</v>
      </c>
    </row>
    <row r="30" spans="1:23" s="263" customFormat="1" x14ac:dyDescent="0.2">
      <c r="A30" s="273" t="s">
        <v>217</v>
      </c>
      <c r="B30" s="883" t="s">
        <v>366</v>
      </c>
      <c r="C30" s="884"/>
      <c r="D30" s="884"/>
      <c r="E30" s="884"/>
      <c r="F30" s="884"/>
      <c r="G30" s="884"/>
      <c r="H30" s="884"/>
      <c r="I30" s="884"/>
      <c r="J30" s="884"/>
      <c r="K30" s="884"/>
      <c r="L30" s="884"/>
      <c r="M30" s="884"/>
      <c r="N30" s="884"/>
      <c r="O30" s="884"/>
      <c r="P30" s="884"/>
      <c r="Q30" s="884"/>
      <c r="R30" s="884"/>
      <c r="S30" s="884"/>
      <c r="T30" s="884"/>
      <c r="U30" s="884"/>
      <c r="V30" s="884"/>
      <c r="W30" s="885"/>
    </row>
    <row r="31" spans="1:23" s="263" customFormat="1" ht="25.5" x14ac:dyDescent="0.2">
      <c r="A31" s="275" t="s">
        <v>218</v>
      </c>
      <c r="B31" s="883" t="s">
        <v>349</v>
      </c>
      <c r="C31" s="884"/>
      <c r="D31" s="884"/>
      <c r="E31" s="884"/>
      <c r="F31" s="884"/>
      <c r="G31" s="884"/>
      <c r="H31" s="884"/>
      <c r="I31" s="884"/>
      <c r="J31" s="884"/>
      <c r="K31" s="884"/>
      <c r="L31" s="884"/>
      <c r="M31" s="884"/>
      <c r="N31" s="884"/>
      <c r="O31" s="884"/>
      <c r="P31" s="884"/>
      <c r="Q31" s="884"/>
      <c r="R31" s="884"/>
      <c r="S31" s="884"/>
      <c r="T31" s="884"/>
      <c r="U31" s="884"/>
      <c r="V31" s="884"/>
      <c r="W31" s="885"/>
    </row>
    <row r="32" spans="1:23" s="263" customFormat="1" x14ac:dyDescent="0.2">
      <c r="A32" s="260" t="s">
        <v>219</v>
      </c>
      <c r="B32" s="259"/>
      <c r="C32" s="269"/>
      <c r="D32" s="276"/>
      <c r="E32" s="277" t="s">
        <v>269</v>
      </c>
      <c r="F32" s="277" t="s">
        <v>269</v>
      </c>
      <c r="G32" s="277" t="s">
        <v>269</v>
      </c>
      <c r="H32" s="277" t="s">
        <v>269</v>
      </c>
      <c r="I32" s="277" t="s">
        <v>269</v>
      </c>
      <c r="J32" s="277" t="s">
        <v>269</v>
      </c>
      <c r="K32" s="260"/>
      <c r="L32" s="269"/>
      <c r="M32" s="272"/>
      <c r="N32" s="272"/>
      <c r="O32" s="272"/>
      <c r="P32" s="272"/>
      <c r="Q32" s="272"/>
      <c r="R32" s="269"/>
      <c r="S32" s="269"/>
      <c r="T32" s="269"/>
      <c r="U32" s="260"/>
      <c r="V32" s="269"/>
      <c r="W32" s="269"/>
    </row>
    <row r="33" spans="1:23" s="263" customFormat="1" x14ac:dyDescent="0.2">
      <c r="A33" s="269"/>
      <c r="B33" s="259"/>
      <c r="C33" s="269"/>
      <c r="D33" s="276"/>
      <c r="E33" s="277" t="s">
        <v>269</v>
      </c>
      <c r="F33" s="277" t="s">
        <v>269</v>
      </c>
      <c r="G33" s="277" t="s">
        <v>269</v>
      </c>
      <c r="H33" s="277" t="s">
        <v>269</v>
      </c>
      <c r="I33" s="277" t="s">
        <v>269</v>
      </c>
      <c r="J33" s="277" t="s">
        <v>269</v>
      </c>
      <c r="K33" s="260"/>
      <c r="L33" s="269"/>
      <c r="M33" s="269"/>
      <c r="N33" s="269"/>
      <c r="O33" s="269"/>
      <c r="P33" s="269"/>
      <c r="Q33" s="269"/>
      <c r="R33" s="269"/>
      <c r="S33" s="269"/>
      <c r="T33" s="269"/>
      <c r="U33" s="260"/>
      <c r="V33" s="269"/>
      <c r="W33" s="269"/>
    </row>
    <row r="34" spans="1:23" s="263" customFormat="1" x14ac:dyDescent="0.2">
      <c r="A34" s="334"/>
      <c r="B34" s="335" t="s">
        <v>356</v>
      </c>
      <c r="C34" s="334"/>
      <c r="D34" s="336">
        <f>SUM(D32:D33)</f>
        <v>0</v>
      </c>
      <c r="E34" s="336" t="s">
        <v>269</v>
      </c>
      <c r="F34" s="336" t="s">
        <v>269</v>
      </c>
      <c r="G34" s="336" t="s">
        <v>269</v>
      </c>
      <c r="H34" s="336" t="s">
        <v>269</v>
      </c>
      <c r="I34" s="336" t="s">
        <v>269</v>
      </c>
      <c r="J34" s="336" t="s">
        <v>269</v>
      </c>
      <c r="K34" s="340">
        <f>SUM(K32:K33)</f>
        <v>0</v>
      </c>
      <c r="L34" s="340">
        <f t="shared" ref="L34:W34" si="6">SUM(L32:L33)</f>
        <v>0</v>
      </c>
      <c r="M34" s="340">
        <f t="shared" si="6"/>
        <v>0</v>
      </c>
      <c r="N34" s="340">
        <f t="shared" si="6"/>
        <v>0</v>
      </c>
      <c r="O34" s="340">
        <f t="shared" si="6"/>
        <v>0</v>
      </c>
      <c r="P34" s="340">
        <f t="shared" si="6"/>
        <v>0</v>
      </c>
      <c r="Q34" s="340">
        <f t="shared" si="6"/>
        <v>0</v>
      </c>
      <c r="R34" s="340">
        <f t="shared" si="6"/>
        <v>0</v>
      </c>
      <c r="S34" s="340"/>
      <c r="T34" s="340"/>
      <c r="U34" s="341">
        <f t="shared" si="6"/>
        <v>0</v>
      </c>
      <c r="V34" s="340"/>
      <c r="W34" s="340">
        <f t="shared" si="6"/>
        <v>0</v>
      </c>
    </row>
    <row r="35" spans="1:23" s="263" customFormat="1" ht="25.5" x14ac:dyDescent="0.2">
      <c r="A35" s="259" t="s">
        <v>220</v>
      </c>
      <c r="B35" s="883" t="s">
        <v>354</v>
      </c>
      <c r="C35" s="884"/>
      <c r="D35" s="884"/>
      <c r="E35" s="884"/>
      <c r="F35" s="884"/>
      <c r="G35" s="884"/>
      <c r="H35" s="884"/>
      <c r="I35" s="884"/>
      <c r="J35" s="884"/>
      <c r="K35" s="884"/>
      <c r="L35" s="884"/>
      <c r="M35" s="884"/>
      <c r="N35" s="884"/>
      <c r="O35" s="884"/>
      <c r="P35" s="884"/>
      <c r="Q35" s="884"/>
      <c r="R35" s="884"/>
      <c r="S35" s="884"/>
      <c r="T35" s="884"/>
      <c r="U35" s="884"/>
      <c r="V35" s="884"/>
      <c r="W35" s="885"/>
    </row>
    <row r="36" spans="1:23" s="263" customFormat="1" x14ac:dyDescent="0.2">
      <c r="A36" s="260" t="s">
        <v>221</v>
      </c>
      <c r="B36" s="259"/>
      <c r="C36" s="269"/>
      <c r="D36" s="276"/>
      <c r="E36" s="277" t="s">
        <v>269</v>
      </c>
      <c r="F36" s="277" t="s">
        <v>269</v>
      </c>
      <c r="G36" s="277" t="s">
        <v>269</v>
      </c>
      <c r="H36" s="277" t="s">
        <v>269</v>
      </c>
      <c r="I36" s="277" t="s">
        <v>269</v>
      </c>
      <c r="J36" s="277" t="s">
        <v>269</v>
      </c>
      <c r="K36" s="260"/>
      <c r="L36" s="269"/>
      <c r="M36" s="272"/>
      <c r="N36" s="272"/>
      <c r="O36" s="272"/>
      <c r="P36" s="272"/>
      <c r="Q36" s="272"/>
      <c r="R36" s="269"/>
      <c r="S36" s="269"/>
      <c r="T36" s="269"/>
      <c r="U36" s="260"/>
      <c r="V36" s="269"/>
      <c r="W36" s="269"/>
    </row>
    <row r="37" spans="1:23" s="263" customFormat="1" x14ac:dyDescent="0.2">
      <c r="A37" s="269" t="s">
        <v>210</v>
      </c>
      <c r="B37" s="259"/>
      <c r="C37" s="269"/>
      <c r="D37" s="276"/>
      <c r="E37" s="277" t="s">
        <v>269</v>
      </c>
      <c r="F37" s="277" t="s">
        <v>269</v>
      </c>
      <c r="G37" s="277" t="s">
        <v>269</v>
      </c>
      <c r="H37" s="277" t="s">
        <v>269</v>
      </c>
      <c r="I37" s="277" t="s">
        <v>269</v>
      </c>
      <c r="J37" s="277" t="s">
        <v>269</v>
      </c>
      <c r="K37" s="260"/>
      <c r="L37" s="269"/>
      <c r="M37" s="269"/>
      <c r="N37" s="269"/>
      <c r="O37" s="269"/>
      <c r="P37" s="269"/>
      <c r="Q37" s="269"/>
      <c r="R37" s="269"/>
      <c r="S37" s="269"/>
      <c r="T37" s="269"/>
      <c r="U37" s="260"/>
      <c r="V37" s="269"/>
      <c r="W37" s="269"/>
    </row>
    <row r="38" spans="1:23" s="263" customFormat="1" x14ac:dyDescent="0.2">
      <c r="A38" s="334"/>
      <c r="B38" s="335" t="s">
        <v>357</v>
      </c>
      <c r="C38" s="335"/>
      <c r="D38" s="336">
        <f>SUM(D36:D37)</f>
        <v>0</v>
      </c>
      <c r="E38" s="336" t="s">
        <v>269</v>
      </c>
      <c r="F38" s="336" t="s">
        <v>269</v>
      </c>
      <c r="G38" s="336" t="s">
        <v>269</v>
      </c>
      <c r="H38" s="336" t="s">
        <v>269</v>
      </c>
      <c r="I38" s="336" t="s">
        <v>269</v>
      </c>
      <c r="J38" s="336" t="s">
        <v>269</v>
      </c>
      <c r="K38" s="336">
        <f>SUM(K36:K37)</f>
        <v>0</v>
      </c>
      <c r="L38" s="336">
        <f t="shared" ref="L38:W38" si="7">SUM(L36:L37)</f>
        <v>0</v>
      </c>
      <c r="M38" s="336">
        <f t="shared" si="7"/>
        <v>0</v>
      </c>
      <c r="N38" s="336">
        <f t="shared" si="7"/>
        <v>0</v>
      </c>
      <c r="O38" s="336">
        <f t="shared" si="7"/>
        <v>0</v>
      </c>
      <c r="P38" s="336">
        <f t="shared" si="7"/>
        <v>0</v>
      </c>
      <c r="Q38" s="336">
        <f t="shared" si="7"/>
        <v>0</v>
      </c>
      <c r="R38" s="336">
        <f t="shared" si="7"/>
        <v>0</v>
      </c>
      <c r="S38" s="336"/>
      <c r="T38" s="336"/>
      <c r="U38" s="339">
        <f t="shared" si="7"/>
        <v>0</v>
      </c>
      <c r="V38" s="336"/>
      <c r="W38" s="336">
        <f t="shared" si="7"/>
        <v>0</v>
      </c>
    </row>
    <row r="39" spans="1:23" s="263" customFormat="1" ht="13.15" customHeight="1" x14ac:dyDescent="0.2">
      <c r="A39" s="260" t="s">
        <v>222</v>
      </c>
      <c r="B39" s="883" t="s">
        <v>367</v>
      </c>
      <c r="C39" s="884"/>
      <c r="D39" s="884"/>
      <c r="E39" s="884"/>
      <c r="F39" s="884"/>
      <c r="G39" s="884"/>
      <c r="H39" s="884"/>
      <c r="I39" s="884"/>
      <c r="J39" s="884"/>
      <c r="K39" s="884"/>
      <c r="L39" s="884"/>
      <c r="M39" s="884"/>
      <c r="N39" s="884"/>
      <c r="O39" s="884"/>
      <c r="P39" s="884"/>
      <c r="Q39" s="884"/>
      <c r="R39" s="884"/>
      <c r="S39" s="884"/>
      <c r="T39" s="884"/>
      <c r="U39" s="884"/>
      <c r="V39" s="884"/>
      <c r="W39" s="885"/>
    </row>
    <row r="40" spans="1:23" s="263" customFormat="1" x14ac:dyDescent="0.2">
      <c r="A40" s="260" t="s">
        <v>223</v>
      </c>
      <c r="B40" s="278"/>
      <c r="C40" s="260"/>
      <c r="D40" s="266"/>
      <c r="E40" s="270" t="s">
        <v>269</v>
      </c>
      <c r="F40" s="270" t="s">
        <v>269</v>
      </c>
      <c r="G40" s="270" t="s">
        <v>269</v>
      </c>
      <c r="H40" s="270" t="s">
        <v>269</v>
      </c>
      <c r="I40" s="270" t="s">
        <v>269</v>
      </c>
      <c r="J40" s="270" t="s">
        <v>269</v>
      </c>
      <c r="K40" s="266">
        <f>D40</f>
        <v>0</v>
      </c>
      <c r="L40" s="266">
        <v>0</v>
      </c>
      <c r="M40" s="266">
        <f>D40</f>
        <v>0</v>
      </c>
      <c r="N40" s="266">
        <v>0</v>
      </c>
      <c r="O40" s="266">
        <v>0</v>
      </c>
      <c r="P40" s="266">
        <v>0</v>
      </c>
      <c r="Q40" s="266">
        <v>0</v>
      </c>
      <c r="R40" s="266">
        <v>0</v>
      </c>
      <c r="S40" s="267"/>
      <c r="T40" s="269"/>
      <c r="U40" s="266"/>
      <c r="V40" s="269"/>
      <c r="W40" s="260"/>
    </row>
    <row r="41" spans="1:23" s="263" customFormat="1" x14ac:dyDescent="0.2">
      <c r="A41" s="269" t="s">
        <v>210</v>
      </c>
      <c r="B41" s="278"/>
      <c r="C41" s="260"/>
      <c r="D41" s="266"/>
      <c r="E41" s="270" t="s">
        <v>269</v>
      </c>
      <c r="F41" s="270" t="s">
        <v>269</v>
      </c>
      <c r="G41" s="270" t="s">
        <v>269</v>
      </c>
      <c r="H41" s="270" t="s">
        <v>269</v>
      </c>
      <c r="I41" s="270" t="s">
        <v>269</v>
      </c>
      <c r="J41" s="270" t="s">
        <v>269</v>
      </c>
      <c r="K41" s="266">
        <f>D41</f>
        <v>0</v>
      </c>
      <c r="L41" s="266">
        <v>0</v>
      </c>
      <c r="M41" s="266">
        <f>D41</f>
        <v>0</v>
      </c>
      <c r="N41" s="266">
        <v>0</v>
      </c>
      <c r="O41" s="266">
        <v>0</v>
      </c>
      <c r="P41" s="266">
        <v>0</v>
      </c>
      <c r="Q41" s="266">
        <v>0</v>
      </c>
      <c r="R41" s="266">
        <v>0</v>
      </c>
      <c r="S41" s="267"/>
      <c r="T41" s="269"/>
      <c r="U41" s="266"/>
      <c r="V41" s="269"/>
      <c r="W41" s="260"/>
    </row>
    <row r="42" spans="1:23" s="263" customFormat="1" x14ac:dyDescent="0.2">
      <c r="A42" s="334"/>
      <c r="B42" s="335" t="s">
        <v>358</v>
      </c>
      <c r="C42" s="335"/>
      <c r="D42" s="340">
        <f>SUM(D40)</f>
        <v>0</v>
      </c>
      <c r="E42" s="336" t="s">
        <v>269</v>
      </c>
      <c r="F42" s="336" t="s">
        <v>269</v>
      </c>
      <c r="G42" s="336" t="s">
        <v>269</v>
      </c>
      <c r="H42" s="336" t="s">
        <v>269</v>
      </c>
      <c r="I42" s="336" t="s">
        <v>269</v>
      </c>
      <c r="J42" s="336" t="s">
        <v>269</v>
      </c>
      <c r="K42" s="340">
        <f>SUM(K40)</f>
        <v>0</v>
      </c>
      <c r="L42" s="340">
        <f>SUM(L40)</f>
        <v>0</v>
      </c>
      <c r="M42" s="340">
        <f>SUM(M40)</f>
        <v>0</v>
      </c>
      <c r="N42" s="340">
        <f>SUM(N40)</f>
        <v>0</v>
      </c>
      <c r="O42" s="340">
        <f t="shared" ref="O42:R42" si="8">SUM(O40)</f>
        <v>0</v>
      </c>
      <c r="P42" s="340">
        <f t="shared" si="8"/>
        <v>0</v>
      </c>
      <c r="Q42" s="340">
        <f t="shared" si="8"/>
        <v>0</v>
      </c>
      <c r="R42" s="340">
        <f t="shared" si="8"/>
        <v>0</v>
      </c>
      <c r="S42" s="340"/>
      <c r="T42" s="340"/>
      <c r="U42" s="340">
        <f>SUM(U40)</f>
        <v>0</v>
      </c>
      <c r="V42" s="340"/>
      <c r="W42" s="340">
        <f>SUM(W40)</f>
        <v>0</v>
      </c>
    </row>
    <row r="43" spans="1:23" s="263" customFormat="1" ht="13.15" customHeight="1" x14ac:dyDescent="0.2">
      <c r="A43" s="259" t="s">
        <v>21</v>
      </c>
      <c r="B43" s="883" t="s">
        <v>368</v>
      </c>
      <c r="C43" s="884"/>
      <c r="D43" s="884"/>
      <c r="E43" s="884"/>
      <c r="F43" s="884"/>
      <c r="G43" s="884"/>
      <c r="H43" s="884"/>
      <c r="I43" s="884"/>
      <c r="J43" s="884"/>
      <c r="K43" s="884"/>
      <c r="L43" s="884"/>
      <c r="M43" s="884"/>
      <c r="N43" s="884"/>
      <c r="O43" s="884"/>
      <c r="P43" s="884"/>
      <c r="Q43" s="884"/>
      <c r="R43" s="884"/>
      <c r="S43" s="884"/>
      <c r="T43" s="884"/>
      <c r="U43" s="884"/>
      <c r="V43" s="884"/>
      <c r="W43" s="885"/>
    </row>
    <row r="44" spans="1:23" s="263" customFormat="1" x14ac:dyDescent="0.2">
      <c r="A44" s="260" t="s">
        <v>225</v>
      </c>
      <c r="B44" s="259"/>
      <c r="C44" s="269"/>
      <c r="D44" s="276"/>
      <c r="E44" s="277" t="s">
        <v>269</v>
      </c>
      <c r="F44" s="277" t="s">
        <v>269</v>
      </c>
      <c r="G44" s="277" t="s">
        <v>269</v>
      </c>
      <c r="H44" s="277" t="s">
        <v>269</v>
      </c>
      <c r="I44" s="277" t="s">
        <v>269</v>
      </c>
      <c r="J44" s="277" t="s">
        <v>269</v>
      </c>
      <c r="K44" s="260"/>
      <c r="L44" s="269"/>
      <c r="M44" s="272"/>
      <c r="N44" s="272"/>
      <c r="O44" s="272"/>
      <c r="P44" s="272"/>
      <c r="Q44" s="272"/>
      <c r="R44" s="269"/>
      <c r="S44" s="269"/>
      <c r="T44" s="269"/>
      <c r="U44" s="260"/>
      <c r="V44" s="269"/>
      <c r="W44" s="269"/>
    </row>
    <row r="45" spans="1:23" s="263" customFormat="1" x14ac:dyDescent="0.2">
      <c r="A45" s="269" t="s">
        <v>210</v>
      </c>
      <c r="B45" s="259"/>
      <c r="C45" s="269"/>
      <c r="D45" s="276"/>
      <c r="E45" s="277" t="s">
        <v>269</v>
      </c>
      <c r="F45" s="277" t="s">
        <v>269</v>
      </c>
      <c r="G45" s="277" t="s">
        <v>269</v>
      </c>
      <c r="H45" s="277" t="s">
        <v>269</v>
      </c>
      <c r="I45" s="277" t="s">
        <v>269</v>
      </c>
      <c r="J45" s="277" t="s">
        <v>269</v>
      </c>
      <c r="K45" s="260"/>
      <c r="L45" s="269"/>
      <c r="M45" s="269"/>
      <c r="N45" s="269"/>
      <c r="O45" s="269"/>
      <c r="P45" s="269"/>
      <c r="Q45" s="269"/>
      <c r="R45" s="269"/>
      <c r="S45" s="269"/>
      <c r="T45" s="269"/>
      <c r="U45" s="260"/>
      <c r="V45" s="269"/>
      <c r="W45" s="269"/>
    </row>
    <row r="46" spans="1:23" s="263" customFormat="1" x14ac:dyDescent="0.2">
      <c r="A46" s="334"/>
      <c r="B46" s="335" t="s">
        <v>359</v>
      </c>
      <c r="C46" s="335"/>
      <c r="D46" s="336">
        <f>SUM(D44:D45)</f>
        <v>0</v>
      </c>
      <c r="E46" s="336" t="s">
        <v>269</v>
      </c>
      <c r="F46" s="336" t="s">
        <v>269</v>
      </c>
      <c r="G46" s="336" t="s">
        <v>269</v>
      </c>
      <c r="H46" s="336" t="s">
        <v>269</v>
      </c>
      <c r="I46" s="336" t="s">
        <v>269</v>
      </c>
      <c r="J46" s="336" t="s">
        <v>269</v>
      </c>
      <c r="K46" s="340">
        <f>SUM(K44:K45)</f>
        <v>0</v>
      </c>
      <c r="L46" s="340">
        <f t="shared" ref="L46:W46" si="9">SUM(L44:L45)</f>
        <v>0</v>
      </c>
      <c r="M46" s="340">
        <f t="shared" si="9"/>
        <v>0</v>
      </c>
      <c r="N46" s="340">
        <f t="shared" si="9"/>
        <v>0</v>
      </c>
      <c r="O46" s="340">
        <f t="shared" si="9"/>
        <v>0</v>
      </c>
      <c r="P46" s="340">
        <f t="shared" si="9"/>
        <v>0</v>
      </c>
      <c r="Q46" s="340">
        <f t="shared" si="9"/>
        <v>0</v>
      </c>
      <c r="R46" s="340">
        <f t="shared" si="9"/>
        <v>0</v>
      </c>
      <c r="S46" s="340"/>
      <c r="T46" s="340"/>
      <c r="U46" s="341">
        <f t="shared" si="9"/>
        <v>0</v>
      </c>
      <c r="V46" s="340"/>
      <c r="W46" s="340">
        <f t="shared" si="9"/>
        <v>0</v>
      </c>
    </row>
    <row r="47" spans="1:23" s="263" customFormat="1" x14ac:dyDescent="0.2">
      <c r="A47" s="260" t="s">
        <v>226</v>
      </c>
      <c r="B47" s="886" t="s">
        <v>365</v>
      </c>
      <c r="C47" s="887"/>
      <c r="D47" s="887"/>
      <c r="E47" s="887"/>
      <c r="F47" s="887"/>
      <c r="G47" s="887"/>
      <c r="H47" s="887"/>
      <c r="I47" s="887"/>
      <c r="J47" s="887"/>
      <c r="K47" s="887"/>
      <c r="L47" s="887"/>
      <c r="M47" s="887"/>
      <c r="N47" s="887"/>
      <c r="O47" s="887"/>
      <c r="P47" s="887"/>
      <c r="Q47" s="887"/>
      <c r="R47" s="887"/>
      <c r="S47" s="887"/>
      <c r="T47" s="887"/>
      <c r="U47" s="887"/>
      <c r="V47" s="887"/>
      <c r="W47" s="888"/>
    </row>
    <row r="48" spans="1:23" s="263" customFormat="1" x14ac:dyDescent="0.2">
      <c r="A48" s="260" t="s">
        <v>266</v>
      </c>
      <c r="B48" s="186"/>
      <c r="C48" s="279"/>
      <c r="D48" s="279"/>
      <c r="E48" s="277" t="s">
        <v>269</v>
      </c>
      <c r="F48" s="277" t="s">
        <v>269</v>
      </c>
      <c r="G48" s="277" t="s">
        <v>269</v>
      </c>
      <c r="H48" s="277" t="s">
        <v>269</v>
      </c>
      <c r="I48" s="277" t="s">
        <v>269</v>
      </c>
      <c r="J48" s="277" t="s">
        <v>269</v>
      </c>
      <c r="K48" s="266"/>
      <c r="L48" s="266"/>
      <c r="M48" s="279"/>
      <c r="N48" s="272"/>
      <c r="O48" s="272"/>
      <c r="P48" s="272"/>
      <c r="Q48" s="272"/>
      <c r="R48" s="269"/>
      <c r="S48" s="269"/>
      <c r="T48" s="269"/>
      <c r="U48" s="260"/>
      <c r="V48" s="269"/>
      <c r="W48" s="269"/>
    </row>
    <row r="49" spans="1:29" s="263" customFormat="1" x14ac:dyDescent="0.2">
      <c r="A49" s="334"/>
      <c r="B49" s="335" t="s">
        <v>360</v>
      </c>
      <c r="C49" s="335"/>
      <c r="D49" s="336">
        <f>SUM(D48:D48)</f>
        <v>0</v>
      </c>
      <c r="E49" s="336" t="s">
        <v>269</v>
      </c>
      <c r="F49" s="336" t="s">
        <v>269</v>
      </c>
      <c r="G49" s="336" t="s">
        <v>269</v>
      </c>
      <c r="H49" s="336" t="s">
        <v>269</v>
      </c>
      <c r="I49" s="336" t="s">
        <v>269</v>
      </c>
      <c r="J49" s="336" t="s">
        <v>269</v>
      </c>
      <c r="K49" s="336">
        <f t="shared" ref="K49:R49" si="10">SUM(K48:K48)</f>
        <v>0</v>
      </c>
      <c r="L49" s="336">
        <f t="shared" si="10"/>
        <v>0</v>
      </c>
      <c r="M49" s="336">
        <f t="shared" si="10"/>
        <v>0</v>
      </c>
      <c r="N49" s="336">
        <f t="shared" si="10"/>
        <v>0</v>
      </c>
      <c r="O49" s="336">
        <f t="shared" si="10"/>
        <v>0</v>
      </c>
      <c r="P49" s="336">
        <f t="shared" si="10"/>
        <v>0</v>
      </c>
      <c r="Q49" s="336">
        <f t="shared" si="10"/>
        <v>0</v>
      </c>
      <c r="R49" s="336">
        <f t="shared" si="10"/>
        <v>0</v>
      </c>
      <c r="S49" s="336"/>
      <c r="T49" s="336"/>
      <c r="U49" s="336">
        <f>SUM(U48:U48)</f>
        <v>0</v>
      </c>
      <c r="V49" s="336"/>
      <c r="W49" s="336">
        <f>SUM(W48:W48)</f>
        <v>0</v>
      </c>
    </row>
    <row r="50" spans="1:29" s="263" customFormat="1" x14ac:dyDescent="0.2">
      <c r="A50" s="334"/>
      <c r="B50" s="335" t="s">
        <v>361</v>
      </c>
      <c r="C50" s="335"/>
      <c r="D50" s="336">
        <f>D34+D38+D42+D46+D49</f>
        <v>0</v>
      </c>
      <c r="E50" s="336" t="s">
        <v>269</v>
      </c>
      <c r="F50" s="336" t="s">
        <v>269</v>
      </c>
      <c r="G50" s="336" t="s">
        <v>269</v>
      </c>
      <c r="H50" s="336" t="s">
        <v>269</v>
      </c>
      <c r="I50" s="336" t="s">
        <v>269</v>
      </c>
      <c r="J50" s="336" t="s">
        <v>269</v>
      </c>
      <c r="K50" s="336">
        <f t="shared" ref="K50:R50" si="11">K34+K38+K42+K46+K49</f>
        <v>0</v>
      </c>
      <c r="L50" s="336">
        <f t="shared" si="11"/>
        <v>0</v>
      </c>
      <c r="M50" s="336">
        <f t="shared" si="11"/>
        <v>0</v>
      </c>
      <c r="N50" s="336">
        <f t="shared" si="11"/>
        <v>0</v>
      </c>
      <c r="O50" s="336">
        <f t="shared" si="11"/>
        <v>0</v>
      </c>
      <c r="P50" s="336">
        <f t="shared" si="11"/>
        <v>0</v>
      </c>
      <c r="Q50" s="336">
        <f t="shared" si="11"/>
        <v>0</v>
      </c>
      <c r="R50" s="336">
        <f t="shared" si="11"/>
        <v>0</v>
      </c>
      <c r="S50" s="336"/>
      <c r="T50" s="336"/>
      <c r="U50" s="336">
        <f>U34+U38+U42+U46+U49</f>
        <v>0</v>
      </c>
      <c r="V50" s="336"/>
      <c r="W50" s="336">
        <f>W34+W38+W42+W46+W49</f>
        <v>0</v>
      </c>
      <c r="Y50" s="263" t="s">
        <v>770</v>
      </c>
    </row>
    <row r="51" spans="1:29" s="263" customFormat="1" x14ac:dyDescent="0.2">
      <c r="A51" s="335"/>
      <c r="B51" s="334" t="s">
        <v>362</v>
      </c>
      <c r="C51" s="334"/>
      <c r="D51" s="336">
        <f>D29+D50</f>
        <v>1783.16</v>
      </c>
      <c r="E51" s="336" t="s">
        <v>269</v>
      </c>
      <c r="F51" s="336" t="s">
        <v>269</v>
      </c>
      <c r="G51" s="336" t="s">
        <v>269</v>
      </c>
      <c r="H51" s="336" t="s">
        <v>269</v>
      </c>
      <c r="I51" s="336" t="s">
        <v>269</v>
      </c>
      <c r="J51" s="336" t="s">
        <v>269</v>
      </c>
      <c r="K51" s="336">
        <f t="shared" ref="K51:S51" si="12">K29+K50</f>
        <v>1783.16</v>
      </c>
      <c r="L51" s="336">
        <f t="shared" si="12"/>
        <v>0</v>
      </c>
      <c r="M51" s="336">
        <f t="shared" si="12"/>
        <v>1783.16</v>
      </c>
      <c r="N51" s="336">
        <f t="shared" si="12"/>
        <v>0</v>
      </c>
      <c r="O51" s="336">
        <f t="shared" si="12"/>
        <v>0</v>
      </c>
      <c r="P51" s="336">
        <f t="shared" si="12"/>
        <v>0</v>
      </c>
      <c r="Q51" s="336">
        <f t="shared" si="12"/>
        <v>0</v>
      </c>
      <c r="R51" s="336">
        <f t="shared" si="12"/>
        <v>0</v>
      </c>
      <c r="S51" s="336">
        <f t="shared" si="12"/>
        <v>113.67560881657786</v>
      </c>
      <c r="T51" s="339"/>
      <c r="U51" s="336">
        <f>U29+U50</f>
        <v>14.547814912292626</v>
      </c>
      <c r="V51" s="339"/>
      <c r="W51" s="336">
        <f>W29+W50</f>
        <v>559.31399245822297</v>
      </c>
    </row>
    <row r="52" spans="1:29" s="263" customFormat="1" x14ac:dyDescent="0.2">
      <c r="A52" s="269" t="s">
        <v>363</v>
      </c>
      <c r="B52" s="905" t="s">
        <v>227</v>
      </c>
      <c r="C52" s="906"/>
      <c r="D52" s="906"/>
      <c r="E52" s="906"/>
      <c r="F52" s="906"/>
      <c r="G52" s="906"/>
      <c r="H52" s="906"/>
      <c r="I52" s="906"/>
      <c r="J52" s="906"/>
      <c r="K52" s="906"/>
      <c r="L52" s="906"/>
      <c r="M52" s="906"/>
      <c r="N52" s="906"/>
      <c r="O52" s="906"/>
      <c r="P52" s="906"/>
      <c r="Q52" s="906"/>
      <c r="R52" s="906"/>
      <c r="S52" s="906"/>
      <c r="T52" s="906"/>
      <c r="U52" s="906"/>
      <c r="V52" s="906"/>
      <c r="W52" s="907"/>
    </row>
    <row r="53" spans="1:29" s="263" customFormat="1" x14ac:dyDescent="0.2">
      <c r="A53" s="654"/>
      <c r="B53" s="650"/>
      <c r="C53" s="651"/>
      <c r="D53" s="651"/>
      <c r="E53" s="651"/>
      <c r="F53" s="651"/>
      <c r="G53" s="651"/>
      <c r="H53" s="651"/>
      <c r="I53" s="651"/>
      <c r="J53" s="651"/>
      <c r="K53" s="651"/>
      <c r="L53" s="651"/>
      <c r="M53" s="651"/>
      <c r="N53" s="651"/>
      <c r="O53" s="651"/>
      <c r="P53" s="651"/>
      <c r="Q53" s="651"/>
      <c r="R53" s="651"/>
      <c r="S53" s="651"/>
      <c r="T53" s="651"/>
      <c r="U53" s="651"/>
      <c r="V53" s="651"/>
      <c r="W53" s="652"/>
    </row>
    <row r="54" spans="1:29" s="263" customFormat="1" ht="28.15" customHeight="1" x14ac:dyDescent="0.2">
      <c r="A54" s="273" t="s">
        <v>229</v>
      </c>
      <c r="B54" s="871" t="s">
        <v>369</v>
      </c>
      <c r="C54" s="872"/>
      <c r="D54" s="872"/>
      <c r="E54" s="872"/>
      <c r="F54" s="872"/>
      <c r="G54" s="872"/>
      <c r="H54" s="872"/>
      <c r="I54" s="872"/>
      <c r="J54" s="872"/>
      <c r="K54" s="872"/>
      <c r="L54" s="872"/>
      <c r="M54" s="872"/>
      <c r="N54" s="872"/>
      <c r="O54" s="872"/>
      <c r="P54" s="872"/>
      <c r="Q54" s="872"/>
      <c r="R54" s="872"/>
      <c r="S54" s="872"/>
      <c r="T54" s="872"/>
      <c r="U54" s="872"/>
      <c r="V54" s="872"/>
      <c r="W54" s="873"/>
    </row>
    <row r="55" spans="1:29" s="263" customFormat="1" x14ac:dyDescent="0.2">
      <c r="A55" s="262" t="s">
        <v>230</v>
      </c>
      <c r="B55" s="883" t="s">
        <v>349</v>
      </c>
      <c r="C55" s="884"/>
      <c r="D55" s="884"/>
      <c r="E55" s="884"/>
      <c r="F55" s="884"/>
      <c r="G55" s="884"/>
      <c r="H55" s="884"/>
      <c r="I55" s="884"/>
      <c r="J55" s="884"/>
      <c r="K55" s="884"/>
      <c r="L55" s="884"/>
      <c r="M55" s="884"/>
      <c r="N55" s="884"/>
      <c r="O55" s="884"/>
      <c r="P55" s="884"/>
      <c r="Q55" s="884"/>
      <c r="R55" s="884"/>
      <c r="S55" s="884"/>
      <c r="T55" s="884"/>
      <c r="U55" s="884"/>
      <c r="V55" s="884"/>
      <c r="W55" s="885"/>
    </row>
    <row r="56" spans="1:29" s="263" customFormat="1" ht="80.25" customHeight="1" x14ac:dyDescent="0.2">
      <c r="A56" s="260" t="s">
        <v>231</v>
      </c>
      <c r="B56" s="403" t="s">
        <v>845</v>
      </c>
      <c r="C56" s="722" t="s">
        <v>854</v>
      </c>
      <c r="D56" s="264">
        <v>80.328959999999995</v>
      </c>
      <c r="E56" s="265" t="s">
        <v>269</v>
      </c>
      <c r="F56" s="265" t="s">
        <v>269</v>
      </c>
      <c r="G56" s="265" t="s">
        <v>269</v>
      </c>
      <c r="H56" s="265" t="s">
        <v>269</v>
      </c>
      <c r="I56" s="265" t="s">
        <v>269</v>
      </c>
      <c r="J56" s="265" t="s">
        <v>269</v>
      </c>
      <c r="K56" s="404">
        <f>D56</f>
        <v>80.328959999999995</v>
      </c>
      <c r="L56" s="264">
        <v>0</v>
      </c>
      <c r="M56" s="404">
        <f>K56</f>
        <v>80.328959999999995</v>
      </c>
      <c r="N56" s="266">
        <v>0</v>
      </c>
      <c r="O56" s="266">
        <v>0</v>
      </c>
      <c r="P56" s="266">
        <v>0</v>
      </c>
      <c r="Q56" s="266">
        <v>0</v>
      </c>
      <c r="R56" s="266">
        <v>0</v>
      </c>
      <c r="S56" s="756">
        <f>M56/W56*12</f>
        <v>33.360332465392176</v>
      </c>
      <c r="T56" s="721"/>
      <c r="U56" s="754">
        <f>'[2]ТЕО для ОП+ГВП'!$E$14/1000</f>
        <v>1.0634710223062358</v>
      </c>
      <c r="V56" s="634">
        <v>0</v>
      </c>
      <c r="W56" s="756">
        <f>'[2]ТЕО для ОП+ГВП'!$E$22/1000</f>
        <v>28.895021385053457</v>
      </c>
      <c r="AC56" s="733"/>
    </row>
    <row r="57" spans="1:29" s="263" customFormat="1" ht="20.25" customHeight="1" x14ac:dyDescent="0.2">
      <c r="A57" s="739"/>
      <c r="B57" s="186"/>
      <c r="C57" s="738">
        <v>0</v>
      </c>
      <c r="D57" s="266">
        <v>0</v>
      </c>
      <c r="E57" s="270" t="s">
        <v>269</v>
      </c>
      <c r="F57" s="270" t="s">
        <v>269</v>
      </c>
      <c r="G57" s="270" t="s">
        <v>269</v>
      </c>
      <c r="H57" s="270" t="s">
        <v>269</v>
      </c>
      <c r="I57" s="270" t="s">
        <v>269</v>
      </c>
      <c r="J57" s="270" t="s">
        <v>269</v>
      </c>
      <c r="K57" s="266">
        <f t="shared" ref="K57" si="13">D57</f>
        <v>0</v>
      </c>
      <c r="L57" s="266">
        <v>0</v>
      </c>
      <c r="M57" s="266">
        <f t="shared" ref="M57" si="14">D57</f>
        <v>0</v>
      </c>
      <c r="N57" s="266">
        <v>0</v>
      </c>
      <c r="O57" s="266">
        <v>0</v>
      </c>
      <c r="P57" s="266">
        <v>0</v>
      </c>
      <c r="Q57" s="266">
        <v>0</v>
      </c>
      <c r="R57" s="266">
        <v>0</v>
      </c>
      <c r="S57" s="405">
        <v>0</v>
      </c>
      <c r="T57" s="738"/>
      <c r="U57" s="754">
        <v>0</v>
      </c>
      <c r="V57" s="755"/>
      <c r="W57" s="756">
        <v>0</v>
      </c>
      <c r="AC57" s="753"/>
    </row>
    <row r="58" spans="1:29" s="263" customFormat="1" ht="13.15" customHeight="1" x14ac:dyDescent="0.2">
      <c r="A58" s="334"/>
      <c r="B58" s="335" t="s">
        <v>370</v>
      </c>
      <c r="C58" s="335">
        <f>SUM(C41:C57)</f>
        <v>0</v>
      </c>
      <c r="D58" s="340">
        <f>D56</f>
        <v>80.328959999999995</v>
      </c>
      <c r="E58" s="336" t="s">
        <v>269</v>
      </c>
      <c r="F58" s="336" t="s">
        <v>269</v>
      </c>
      <c r="G58" s="336" t="s">
        <v>269</v>
      </c>
      <c r="H58" s="336" t="s">
        <v>269</v>
      </c>
      <c r="I58" s="336" t="s">
        <v>269</v>
      </c>
      <c r="J58" s="336" t="s">
        <v>269</v>
      </c>
      <c r="K58" s="340">
        <f t="shared" ref="K58:R58" si="15">SUM(K57:K57)</f>
        <v>0</v>
      </c>
      <c r="L58" s="340">
        <f t="shared" si="15"/>
        <v>0</v>
      </c>
      <c r="M58" s="340">
        <f t="shared" si="15"/>
        <v>0</v>
      </c>
      <c r="N58" s="340">
        <f t="shared" si="15"/>
        <v>0</v>
      </c>
      <c r="O58" s="340">
        <f t="shared" si="15"/>
        <v>0</v>
      </c>
      <c r="P58" s="340">
        <f t="shared" si="15"/>
        <v>0</v>
      </c>
      <c r="Q58" s="340">
        <f t="shared" si="15"/>
        <v>0</v>
      </c>
      <c r="R58" s="340">
        <f t="shared" si="15"/>
        <v>0</v>
      </c>
      <c r="S58" s="340">
        <f>S56</f>
        <v>33.360332465392176</v>
      </c>
      <c r="T58" s="340">
        <f>SUM(T57:T57)</f>
        <v>0</v>
      </c>
      <c r="U58" s="340">
        <f>SUM(U56:U57)</f>
        <v>1.0634710223062358</v>
      </c>
      <c r="V58" s="340">
        <f>SUM(V57:V57)</f>
        <v>0</v>
      </c>
      <c r="W58" s="340">
        <f>SUM(W56:W57)</f>
        <v>28.895021385053457</v>
      </c>
    </row>
    <row r="59" spans="1:29" s="263" customFormat="1" x14ac:dyDescent="0.2">
      <c r="A59" s="260" t="s">
        <v>233</v>
      </c>
      <c r="B59" s="259"/>
      <c r="C59" s="259"/>
      <c r="D59" s="264"/>
      <c r="E59" s="265" t="s">
        <v>269</v>
      </c>
      <c r="F59" s="265" t="s">
        <v>269</v>
      </c>
      <c r="G59" s="265" t="s">
        <v>269</v>
      </c>
      <c r="H59" s="265" t="s">
        <v>269</v>
      </c>
      <c r="I59" s="265" t="s">
        <v>269</v>
      </c>
      <c r="J59" s="265" t="s">
        <v>269</v>
      </c>
      <c r="K59" s="264"/>
      <c r="L59" s="280"/>
      <c r="M59" s="264"/>
      <c r="N59" s="272"/>
      <c r="O59" s="272"/>
      <c r="P59" s="272"/>
      <c r="Q59" s="272"/>
      <c r="R59" s="269"/>
      <c r="S59" s="269"/>
      <c r="T59" s="259"/>
      <c r="U59" s="260"/>
      <c r="V59" s="269"/>
      <c r="W59" s="269"/>
    </row>
    <row r="60" spans="1:29" s="263" customFormat="1" x14ac:dyDescent="0.2">
      <c r="A60" s="269" t="s">
        <v>210</v>
      </c>
      <c r="B60" s="259"/>
      <c r="C60" s="259"/>
      <c r="D60" s="264"/>
      <c r="E60" s="265" t="s">
        <v>269</v>
      </c>
      <c r="F60" s="265" t="s">
        <v>269</v>
      </c>
      <c r="G60" s="265" t="s">
        <v>269</v>
      </c>
      <c r="H60" s="265" t="s">
        <v>269</v>
      </c>
      <c r="I60" s="265" t="s">
        <v>269</v>
      </c>
      <c r="J60" s="265" t="s">
        <v>269</v>
      </c>
      <c r="K60" s="264"/>
      <c r="L60" s="280"/>
      <c r="M60" s="264"/>
      <c r="N60" s="272"/>
      <c r="O60" s="272"/>
      <c r="P60" s="272"/>
      <c r="Q60" s="272"/>
      <c r="R60" s="269"/>
      <c r="S60" s="269"/>
      <c r="T60" s="259"/>
      <c r="U60" s="260"/>
      <c r="V60" s="269"/>
      <c r="W60" s="269"/>
    </row>
    <row r="61" spans="1:29" s="263" customFormat="1" x14ac:dyDescent="0.2">
      <c r="A61" s="334"/>
      <c r="B61" s="335" t="s">
        <v>371</v>
      </c>
      <c r="C61" s="335"/>
      <c r="D61" s="336">
        <f>SUM(D59:D60)</f>
        <v>0</v>
      </c>
      <c r="E61" s="336" t="s">
        <v>269</v>
      </c>
      <c r="F61" s="336" t="s">
        <v>269</v>
      </c>
      <c r="G61" s="336" t="s">
        <v>269</v>
      </c>
      <c r="H61" s="336" t="s">
        <v>269</v>
      </c>
      <c r="I61" s="336" t="s">
        <v>269</v>
      </c>
      <c r="J61" s="336" t="s">
        <v>269</v>
      </c>
      <c r="K61" s="336">
        <f>SUM(K59:K60)</f>
        <v>0</v>
      </c>
      <c r="L61" s="336">
        <f t="shared" ref="L61:R61" si="16">SUM(L59:L60)</f>
        <v>0</v>
      </c>
      <c r="M61" s="336">
        <f t="shared" si="16"/>
        <v>0</v>
      </c>
      <c r="N61" s="336">
        <f t="shared" si="16"/>
        <v>0</v>
      </c>
      <c r="O61" s="336">
        <f t="shared" si="16"/>
        <v>0</v>
      </c>
      <c r="P61" s="336">
        <f t="shared" si="16"/>
        <v>0</v>
      </c>
      <c r="Q61" s="336">
        <f t="shared" si="16"/>
        <v>0</v>
      </c>
      <c r="R61" s="336">
        <f t="shared" si="16"/>
        <v>0</v>
      </c>
      <c r="S61" s="336">
        <v>0</v>
      </c>
      <c r="T61" s="336">
        <f>T58</f>
        <v>0</v>
      </c>
      <c r="U61" s="336">
        <v>0</v>
      </c>
      <c r="V61" s="336"/>
      <c r="W61" s="336">
        <v>0</v>
      </c>
    </row>
    <row r="62" spans="1:29" s="263" customFormat="1" x14ac:dyDescent="0.2">
      <c r="A62" s="273" t="s">
        <v>12</v>
      </c>
      <c r="B62" s="882" t="s">
        <v>365</v>
      </c>
      <c r="C62" s="882"/>
      <c r="D62" s="882"/>
      <c r="E62" s="882"/>
      <c r="F62" s="882"/>
      <c r="G62" s="882"/>
      <c r="H62" s="882"/>
      <c r="I62" s="882"/>
      <c r="J62" s="882"/>
      <c r="K62" s="882"/>
      <c r="L62" s="882"/>
      <c r="M62" s="882"/>
      <c r="N62" s="882"/>
      <c r="O62" s="882"/>
      <c r="P62" s="882"/>
      <c r="Q62" s="882"/>
      <c r="R62" s="882"/>
      <c r="S62" s="882"/>
      <c r="T62" s="882"/>
      <c r="U62" s="882"/>
      <c r="V62" s="279"/>
      <c r="W62" s="279"/>
    </row>
    <row r="63" spans="1:29" s="263" customFormat="1" x14ac:dyDescent="0.2">
      <c r="A63" s="273"/>
      <c r="B63" s="646"/>
      <c r="C63" s="646"/>
      <c r="D63" s="264"/>
      <c r="E63" s="277"/>
      <c r="F63" s="277"/>
      <c r="G63" s="277"/>
      <c r="H63" s="277"/>
      <c r="I63" s="277"/>
      <c r="J63" s="277"/>
      <c r="K63" s="264"/>
      <c r="L63" s="647"/>
      <c r="M63" s="625"/>
      <c r="N63" s="626"/>
      <c r="O63" s="626"/>
      <c r="P63" s="626"/>
      <c r="Q63" s="626"/>
      <c r="R63" s="626"/>
      <c r="S63" s="405"/>
      <c r="T63" s="647"/>
      <c r="U63" s="629"/>
      <c r="V63" s="647"/>
      <c r="W63" s="628"/>
    </row>
    <row r="64" spans="1:29" s="263" customFormat="1" x14ac:dyDescent="0.2">
      <c r="A64" s="260" t="s">
        <v>235</v>
      </c>
      <c r="B64" s="259"/>
      <c r="C64" s="259"/>
      <c r="D64" s="264"/>
      <c r="E64" s="265" t="s">
        <v>269</v>
      </c>
      <c r="F64" s="265" t="s">
        <v>269</v>
      </c>
      <c r="G64" s="265" t="s">
        <v>269</v>
      </c>
      <c r="H64" s="265" t="s">
        <v>269</v>
      </c>
      <c r="I64" s="265" t="s">
        <v>269</v>
      </c>
      <c r="J64" s="265" t="s">
        <v>269</v>
      </c>
      <c r="K64" s="264"/>
      <c r="L64" s="280"/>
      <c r="M64" s="264"/>
      <c r="N64" s="269"/>
      <c r="O64" s="269"/>
      <c r="P64" s="269"/>
      <c r="Q64" s="269"/>
      <c r="R64" s="269"/>
      <c r="S64" s="267"/>
      <c r="T64" s="259"/>
      <c r="U64" s="259"/>
      <c r="V64" s="266"/>
      <c r="W64" s="269"/>
    </row>
    <row r="65" spans="1:29" s="263" customFormat="1" x14ac:dyDescent="0.2">
      <c r="A65" s="269" t="s">
        <v>210</v>
      </c>
      <c r="B65" s="259"/>
      <c r="C65" s="259"/>
      <c r="D65" s="264"/>
      <c r="E65" s="265" t="s">
        <v>269</v>
      </c>
      <c r="F65" s="265" t="s">
        <v>269</v>
      </c>
      <c r="G65" s="265" t="s">
        <v>269</v>
      </c>
      <c r="H65" s="265" t="s">
        <v>269</v>
      </c>
      <c r="I65" s="265" t="s">
        <v>269</v>
      </c>
      <c r="J65" s="265" t="s">
        <v>269</v>
      </c>
      <c r="K65" s="264"/>
      <c r="L65" s="280"/>
      <c r="M65" s="264"/>
      <c r="N65" s="269"/>
      <c r="O65" s="269"/>
      <c r="P65" s="269"/>
      <c r="Q65" s="269"/>
      <c r="R65" s="269"/>
      <c r="S65" s="267"/>
      <c r="T65" s="259"/>
      <c r="U65" s="259"/>
      <c r="V65" s="266"/>
      <c r="W65" s="269"/>
    </row>
    <row r="66" spans="1:29" s="263" customFormat="1" x14ac:dyDescent="0.2">
      <c r="A66" s="334"/>
      <c r="B66" s="335" t="s">
        <v>372</v>
      </c>
      <c r="C66" s="335"/>
      <c r="D66" s="336">
        <f>SUM(D64:D65)</f>
        <v>0</v>
      </c>
      <c r="E66" s="336" t="s">
        <v>269</v>
      </c>
      <c r="F66" s="336" t="s">
        <v>269</v>
      </c>
      <c r="G66" s="336" t="s">
        <v>269</v>
      </c>
      <c r="H66" s="336" t="s">
        <v>269</v>
      </c>
      <c r="I66" s="336" t="s">
        <v>269</v>
      </c>
      <c r="J66" s="336" t="s">
        <v>269</v>
      </c>
      <c r="K66" s="336">
        <f>SUM(K64:K65)</f>
        <v>0</v>
      </c>
      <c r="L66" s="336">
        <f t="shared" ref="L66:W67" si="17">SUM(L64:L65)</f>
        <v>0</v>
      </c>
      <c r="M66" s="336">
        <f t="shared" si="17"/>
        <v>0</v>
      </c>
      <c r="N66" s="336">
        <f t="shared" si="17"/>
        <v>0</v>
      </c>
      <c r="O66" s="336">
        <f t="shared" si="17"/>
        <v>0</v>
      </c>
      <c r="P66" s="336">
        <f t="shared" si="17"/>
        <v>0</v>
      </c>
      <c r="Q66" s="336">
        <f t="shared" si="17"/>
        <v>0</v>
      </c>
      <c r="R66" s="336">
        <f t="shared" si="17"/>
        <v>0</v>
      </c>
      <c r="S66" s="336"/>
      <c r="T66" s="336"/>
      <c r="U66" s="336">
        <f t="shared" si="17"/>
        <v>0</v>
      </c>
      <c r="V66" s="336"/>
      <c r="W66" s="336">
        <f t="shared" si="17"/>
        <v>0</v>
      </c>
    </row>
    <row r="67" spans="1:29" s="263" customFormat="1" x14ac:dyDescent="0.2">
      <c r="A67" s="334"/>
      <c r="B67" s="335" t="s">
        <v>373</v>
      </c>
      <c r="C67" s="335"/>
      <c r="D67" s="336">
        <f>SUM(D65:D66)</f>
        <v>0</v>
      </c>
      <c r="E67" s="336" t="s">
        <v>269</v>
      </c>
      <c r="F67" s="336" t="s">
        <v>269</v>
      </c>
      <c r="G67" s="336" t="s">
        <v>269</v>
      </c>
      <c r="H67" s="336" t="s">
        <v>269</v>
      </c>
      <c r="I67" s="336" t="s">
        <v>269</v>
      </c>
      <c r="J67" s="336" t="s">
        <v>269</v>
      </c>
      <c r="K67" s="336">
        <f>SUM(K65:K66)</f>
        <v>0</v>
      </c>
      <c r="L67" s="336">
        <f t="shared" si="17"/>
        <v>0</v>
      </c>
      <c r="M67" s="336">
        <f t="shared" si="17"/>
        <v>0</v>
      </c>
      <c r="N67" s="336">
        <f t="shared" si="17"/>
        <v>0</v>
      </c>
      <c r="O67" s="336">
        <f t="shared" si="17"/>
        <v>0</v>
      </c>
      <c r="P67" s="336">
        <f t="shared" si="17"/>
        <v>0</v>
      </c>
      <c r="Q67" s="336">
        <f t="shared" si="17"/>
        <v>0</v>
      </c>
      <c r="R67" s="336">
        <f t="shared" si="17"/>
        <v>0</v>
      </c>
      <c r="S67" s="336"/>
      <c r="T67" s="336"/>
      <c r="U67" s="336">
        <f t="shared" si="17"/>
        <v>0</v>
      </c>
      <c r="V67" s="336"/>
      <c r="W67" s="336">
        <f t="shared" si="17"/>
        <v>0</v>
      </c>
    </row>
    <row r="68" spans="1:29" s="263" customFormat="1" ht="13.15" customHeight="1" x14ac:dyDescent="0.2">
      <c r="A68" s="273" t="s">
        <v>236</v>
      </c>
      <c r="B68" s="883" t="s">
        <v>366</v>
      </c>
      <c r="C68" s="884"/>
      <c r="D68" s="884"/>
      <c r="E68" s="884"/>
      <c r="F68" s="884"/>
      <c r="G68" s="884"/>
      <c r="H68" s="884"/>
      <c r="I68" s="884"/>
      <c r="J68" s="884"/>
      <c r="K68" s="884"/>
      <c r="L68" s="884"/>
      <c r="M68" s="884"/>
      <c r="N68" s="884"/>
      <c r="O68" s="884"/>
      <c r="P68" s="884"/>
      <c r="Q68" s="884"/>
      <c r="R68" s="884"/>
      <c r="S68" s="884"/>
      <c r="T68" s="884"/>
      <c r="U68" s="884"/>
      <c r="V68" s="884"/>
      <c r="W68" s="885"/>
    </row>
    <row r="69" spans="1:29" s="263" customFormat="1" ht="13.15" customHeight="1" x14ac:dyDescent="0.2">
      <c r="A69" s="281" t="s">
        <v>237</v>
      </c>
      <c r="B69" s="883" t="s">
        <v>349</v>
      </c>
      <c r="C69" s="884"/>
      <c r="D69" s="884"/>
      <c r="E69" s="884"/>
      <c r="F69" s="884"/>
      <c r="G69" s="884"/>
      <c r="H69" s="884"/>
      <c r="I69" s="884"/>
      <c r="J69" s="884"/>
      <c r="K69" s="884"/>
      <c r="L69" s="884"/>
      <c r="M69" s="884"/>
      <c r="N69" s="884"/>
      <c r="O69" s="884"/>
      <c r="P69" s="884"/>
      <c r="Q69" s="884"/>
      <c r="R69" s="884"/>
      <c r="S69" s="884"/>
      <c r="T69" s="884"/>
      <c r="U69" s="884"/>
      <c r="V69" s="884"/>
      <c r="W69" s="885"/>
    </row>
    <row r="70" spans="1:29" s="263" customFormat="1" x14ac:dyDescent="0.2">
      <c r="A70" s="260"/>
      <c r="B70" s="623"/>
      <c r="C70" s="623"/>
      <c r="D70" s="264"/>
      <c r="E70" s="277"/>
      <c r="F70" s="277"/>
      <c r="G70" s="277"/>
      <c r="H70" s="277"/>
      <c r="I70" s="277"/>
      <c r="J70" s="277"/>
      <c r="K70" s="264"/>
      <c r="L70" s="269"/>
      <c r="M70" s="625"/>
      <c r="N70" s="626"/>
      <c r="O70" s="626"/>
      <c r="P70" s="626"/>
      <c r="Q70" s="626"/>
      <c r="R70" s="626"/>
      <c r="S70" s="405"/>
      <c r="T70" s="269"/>
      <c r="U70" s="629"/>
      <c r="V70" s="269"/>
      <c r="W70" s="628"/>
    </row>
    <row r="71" spans="1:29" s="263" customFormat="1" x14ac:dyDescent="0.2">
      <c r="A71" s="641"/>
      <c r="B71" s="640"/>
      <c r="C71" s="640"/>
      <c r="D71" s="264"/>
      <c r="E71" s="277"/>
      <c r="F71" s="277"/>
      <c r="G71" s="277"/>
      <c r="H71" s="277"/>
      <c r="I71" s="277"/>
      <c r="J71" s="277"/>
      <c r="K71" s="264"/>
      <c r="L71" s="642"/>
      <c r="M71" s="625"/>
      <c r="N71" s="626"/>
      <c r="O71" s="626"/>
      <c r="P71" s="626"/>
      <c r="Q71" s="626"/>
      <c r="R71" s="626"/>
      <c r="S71" s="405"/>
      <c r="T71" s="642"/>
      <c r="U71" s="629"/>
      <c r="V71" s="642"/>
      <c r="W71" s="628"/>
    </row>
    <row r="72" spans="1:29" s="263" customFormat="1" x14ac:dyDescent="0.2">
      <c r="A72" s="269" t="s">
        <v>210</v>
      </c>
      <c r="B72" s="259"/>
      <c r="C72" s="269"/>
      <c r="D72" s="276"/>
      <c r="E72" s="277" t="s">
        <v>269</v>
      </c>
      <c r="F72" s="277" t="s">
        <v>269</v>
      </c>
      <c r="G72" s="277" t="s">
        <v>269</v>
      </c>
      <c r="H72" s="277" t="s">
        <v>269</v>
      </c>
      <c r="I72" s="277" t="s">
        <v>269</v>
      </c>
      <c r="J72" s="277" t="s">
        <v>269</v>
      </c>
      <c r="K72" s="260"/>
      <c r="L72" s="269"/>
      <c r="M72" s="272"/>
      <c r="N72" s="272"/>
      <c r="O72" s="272"/>
      <c r="P72" s="272"/>
      <c r="Q72" s="272"/>
      <c r="R72" s="269"/>
      <c r="S72" s="269"/>
      <c r="T72" s="269"/>
      <c r="U72" s="260"/>
      <c r="V72" s="269"/>
      <c r="W72" s="269"/>
    </row>
    <row r="73" spans="1:29" s="263" customFormat="1" x14ac:dyDescent="0.2">
      <c r="A73" s="334"/>
      <c r="B73" s="335" t="s">
        <v>374</v>
      </c>
      <c r="C73" s="335"/>
      <c r="D73" s="336">
        <f>SUM(D70:D72)</f>
        <v>0</v>
      </c>
      <c r="E73" s="336" t="s">
        <v>269</v>
      </c>
      <c r="F73" s="336" t="s">
        <v>269</v>
      </c>
      <c r="G73" s="336" t="s">
        <v>269</v>
      </c>
      <c r="H73" s="336" t="s">
        <v>269</v>
      </c>
      <c r="I73" s="336" t="s">
        <v>269</v>
      </c>
      <c r="J73" s="336" t="s">
        <v>269</v>
      </c>
      <c r="K73" s="340">
        <f>SUM(K70:K72)</f>
        <v>0</v>
      </c>
      <c r="L73" s="340">
        <f t="shared" ref="L73:W73" si="18">SUM(L70:L72)</f>
        <v>0</v>
      </c>
      <c r="M73" s="340">
        <f t="shared" si="18"/>
        <v>0</v>
      </c>
      <c r="N73" s="340">
        <f t="shared" si="18"/>
        <v>0</v>
      </c>
      <c r="O73" s="340">
        <f t="shared" si="18"/>
        <v>0</v>
      </c>
      <c r="P73" s="340">
        <f t="shared" si="18"/>
        <v>0</v>
      </c>
      <c r="Q73" s="340">
        <f t="shared" si="18"/>
        <v>0</v>
      </c>
      <c r="R73" s="340">
        <f t="shared" si="18"/>
        <v>0</v>
      </c>
      <c r="S73" s="340"/>
      <c r="T73" s="340"/>
      <c r="U73" s="340">
        <f t="shared" si="18"/>
        <v>0</v>
      </c>
      <c r="V73" s="340"/>
      <c r="W73" s="340">
        <f t="shared" si="18"/>
        <v>0</v>
      </c>
    </row>
    <row r="74" spans="1:29" s="263" customFormat="1" ht="13.15" customHeight="1" x14ac:dyDescent="0.2">
      <c r="A74" s="259" t="s">
        <v>239</v>
      </c>
      <c r="B74" s="883" t="s">
        <v>354</v>
      </c>
      <c r="C74" s="884"/>
      <c r="D74" s="884"/>
      <c r="E74" s="884"/>
      <c r="F74" s="884"/>
      <c r="G74" s="884"/>
      <c r="H74" s="884"/>
      <c r="I74" s="884"/>
      <c r="J74" s="884"/>
      <c r="K74" s="884"/>
      <c r="L74" s="884"/>
      <c r="M74" s="884"/>
      <c r="N74" s="884"/>
      <c r="O74" s="884"/>
      <c r="P74" s="884"/>
      <c r="Q74" s="884"/>
      <c r="R74" s="884"/>
      <c r="S74" s="884"/>
      <c r="T74" s="884"/>
      <c r="U74" s="884"/>
      <c r="V74" s="884"/>
      <c r="W74" s="885"/>
    </row>
    <row r="75" spans="1:29" s="263" customFormat="1" x14ac:dyDescent="0.2">
      <c r="A75" s="260" t="s">
        <v>240</v>
      </c>
      <c r="B75" s="259"/>
      <c r="C75" s="269"/>
      <c r="D75" s="276"/>
      <c r="E75" s="277" t="s">
        <v>269</v>
      </c>
      <c r="F75" s="277" t="s">
        <v>269</v>
      </c>
      <c r="G75" s="277" t="s">
        <v>269</v>
      </c>
      <c r="H75" s="277" t="s">
        <v>269</v>
      </c>
      <c r="I75" s="277" t="s">
        <v>269</v>
      </c>
      <c r="J75" s="277" t="s">
        <v>269</v>
      </c>
      <c r="K75" s="260"/>
      <c r="L75" s="269"/>
      <c r="M75" s="272"/>
      <c r="N75" s="272"/>
      <c r="O75" s="272"/>
      <c r="P75" s="272"/>
      <c r="Q75" s="272"/>
      <c r="R75" s="269"/>
      <c r="S75" s="269"/>
      <c r="T75" s="269"/>
      <c r="U75" s="260"/>
      <c r="V75" s="269"/>
      <c r="W75" s="269"/>
    </row>
    <row r="76" spans="1:29" s="263" customFormat="1" ht="14.45" customHeight="1" x14ac:dyDescent="0.2">
      <c r="A76" s="269" t="s">
        <v>210</v>
      </c>
      <c r="B76" s="259"/>
      <c r="C76" s="269"/>
      <c r="D76" s="276"/>
      <c r="E76" s="277" t="s">
        <v>269</v>
      </c>
      <c r="F76" s="277" t="s">
        <v>269</v>
      </c>
      <c r="G76" s="277" t="s">
        <v>269</v>
      </c>
      <c r="H76" s="277" t="s">
        <v>269</v>
      </c>
      <c r="I76" s="277" t="s">
        <v>269</v>
      </c>
      <c r="J76" s="277" t="s">
        <v>269</v>
      </c>
      <c r="K76" s="260"/>
      <c r="L76" s="269"/>
      <c r="M76" s="272"/>
      <c r="N76" s="272"/>
      <c r="O76" s="272"/>
      <c r="P76" s="272"/>
      <c r="Q76" s="272"/>
      <c r="R76" s="269"/>
      <c r="S76" s="269"/>
      <c r="T76" s="269"/>
      <c r="U76" s="260"/>
      <c r="V76" s="269"/>
      <c r="W76" s="269"/>
    </row>
    <row r="77" spans="1:29" s="263" customFormat="1" x14ac:dyDescent="0.2">
      <c r="A77" s="334"/>
      <c r="B77" s="335" t="s">
        <v>375</v>
      </c>
      <c r="C77" s="335"/>
      <c r="D77" s="340">
        <f>SUM(D75:D76)</f>
        <v>0</v>
      </c>
      <c r="E77" s="340" t="s">
        <v>269</v>
      </c>
      <c r="F77" s="340" t="s">
        <v>269</v>
      </c>
      <c r="G77" s="340" t="s">
        <v>269</v>
      </c>
      <c r="H77" s="340" t="s">
        <v>269</v>
      </c>
      <c r="I77" s="340" t="s">
        <v>269</v>
      </c>
      <c r="J77" s="340" t="s">
        <v>269</v>
      </c>
      <c r="K77" s="340">
        <f>SUM(K75:K76)</f>
        <v>0</v>
      </c>
      <c r="L77" s="340">
        <f t="shared" ref="L77:W77" si="19">SUM(L75:L76)</f>
        <v>0</v>
      </c>
      <c r="M77" s="340">
        <f t="shared" si="19"/>
        <v>0</v>
      </c>
      <c r="N77" s="340">
        <f t="shared" si="19"/>
        <v>0</v>
      </c>
      <c r="O77" s="340">
        <f t="shared" si="19"/>
        <v>0</v>
      </c>
      <c r="P77" s="340">
        <f t="shared" si="19"/>
        <v>0</v>
      </c>
      <c r="Q77" s="340">
        <f t="shared" si="19"/>
        <v>0</v>
      </c>
      <c r="R77" s="340">
        <f t="shared" si="19"/>
        <v>0</v>
      </c>
      <c r="S77" s="340"/>
      <c r="T77" s="340"/>
      <c r="U77" s="340">
        <f t="shared" si="19"/>
        <v>0</v>
      </c>
      <c r="V77" s="340"/>
      <c r="W77" s="340">
        <f t="shared" si="19"/>
        <v>0</v>
      </c>
    </row>
    <row r="78" spans="1:29" s="263" customFormat="1" ht="13.15" customHeight="1" x14ac:dyDescent="0.2">
      <c r="A78" s="260" t="s">
        <v>241</v>
      </c>
      <c r="B78" s="883" t="s">
        <v>367</v>
      </c>
      <c r="C78" s="884"/>
      <c r="D78" s="884"/>
      <c r="E78" s="884"/>
      <c r="F78" s="884"/>
      <c r="G78" s="884"/>
      <c r="H78" s="884"/>
      <c r="I78" s="884"/>
      <c r="J78" s="884"/>
      <c r="K78" s="884"/>
      <c r="L78" s="884"/>
      <c r="M78" s="884"/>
      <c r="N78" s="884"/>
      <c r="O78" s="884"/>
      <c r="P78" s="884"/>
      <c r="Q78" s="884"/>
      <c r="R78" s="884"/>
      <c r="S78" s="884"/>
      <c r="T78" s="884"/>
      <c r="U78" s="884"/>
      <c r="V78" s="884"/>
      <c r="W78" s="885"/>
    </row>
    <row r="79" spans="1:29" s="263" customFormat="1" x14ac:dyDescent="0.2">
      <c r="A79" s="260" t="s">
        <v>242</v>
      </c>
      <c r="B79" s="278"/>
      <c r="C79" s="260"/>
      <c r="D79" s="266"/>
      <c r="E79" s="270" t="s">
        <v>269</v>
      </c>
      <c r="F79" s="270" t="s">
        <v>269</v>
      </c>
      <c r="G79" s="270" t="s">
        <v>269</v>
      </c>
      <c r="H79" s="270" t="s">
        <v>269</v>
      </c>
      <c r="I79" s="270" t="s">
        <v>269</v>
      </c>
      <c r="J79" s="270" t="s">
        <v>269</v>
      </c>
      <c r="K79" s="266">
        <f>D79</f>
        <v>0</v>
      </c>
      <c r="L79" s="266">
        <v>0</v>
      </c>
      <c r="M79" s="266">
        <f>K79</f>
        <v>0</v>
      </c>
      <c r="N79" s="266">
        <v>0</v>
      </c>
      <c r="O79" s="266">
        <v>0</v>
      </c>
      <c r="P79" s="266">
        <v>0</v>
      </c>
      <c r="Q79" s="266">
        <v>0</v>
      </c>
      <c r="R79" s="266">
        <v>0</v>
      </c>
      <c r="S79" s="267"/>
      <c r="T79" s="269"/>
      <c r="U79" s="260"/>
      <c r="V79" s="269"/>
      <c r="W79" s="260"/>
      <c r="AC79" s="263" t="s">
        <v>741</v>
      </c>
    </row>
    <row r="80" spans="1:29" s="263" customFormat="1" x14ac:dyDescent="0.2">
      <c r="A80" s="269" t="s">
        <v>210</v>
      </c>
      <c r="B80" s="278"/>
      <c r="C80" s="260"/>
      <c r="D80" s="266"/>
      <c r="E80" s="270" t="s">
        <v>269</v>
      </c>
      <c r="F80" s="270" t="s">
        <v>269</v>
      </c>
      <c r="G80" s="270" t="s">
        <v>269</v>
      </c>
      <c r="H80" s="270" t="s">
        <v>269</v>
      </c>
      <c r="I80" s="270" t="s">
        <v>269</v>
      </c>
      <c r="J80" s="270" t="s">
        <v>269</v>
      </c>
      <c r="K80" s="266">
        <f>D80</f>
        <v>0</v>
      </c>
      <c r="L80" s="266">
        <v>0</v>
      </c>
      <c r="M80" s="266">
        <f>K80</f>
        <v>0</v>
      </c>
      <c r="N80" s="266">
        <v>0</v>
      </c>
      <c r="O80" s="266">
        <v>0</v>
      </c>
      <c r="P80" s="266">
        <v>0</v>
      </c>
      <c r="Q80" s="266">
        <v>0</v>
      </c>
      <c r="R80" s="266">
        <v>0</v>
      </c>
      <c r="S80" s="267"/>
      <c r="T80" s="269"/>
      <c r="U80" s="260"/>
      <c r="V80" s="269"/>
      <c r="W80" s="260"/>
    </row>
    <row r="81" spans="1:25" s="263" customFormat="1" x14ac:dyDescent="0.2">
      <c r="A81" s="334"/>
      <c r="B81" s="335" t="s">
        <v>376</v>
      </c>
      <c r="C81" s="335"/>
      <c r="D81" s="340">
        <f>SUM(D79)</f>
        <v>0</v>
      </c>
      <c r="E81" s="336" t="s">
        <v>269</v>
      </c>
      <c r="F81" s="336" t="s">
        <v>269</v>
      </c>
      <c r="G81" s="336" t="s">
        <v>269</v>
      </c>
      <c r="H81" s="336" t="s">
        <v>269</v>
      </c>
      <c r="I81" s="336" t="s">
        <v>269</v>
      </c>
      <c r="J81" s="336" t="s">
        <v>269</v>
      </c>
      <c r="K81" s="340">
        <f>SUM(K79)</f>
        <v>0</v>
      </c>
      <c r="L81" s="340">
        <f>SUM(L79)</f>
        <v>0</v>
      </c>
      <c r="M81" s="340">
        <f>SUM(M79)</f>
        <v>0</v>
      </c>
      <c r="N81" s="340">
        <f>SUM(N79)</f>
        <v>0</v>
      </c>
      <c r="O81" s="340">
        <f t="shared" ref="O81:R81" si="20">SUM(O79)</f>
        <v>0</v>
      </c>
      <c r="P81" s="340">
        <f t="shared" si="20"/>
        <v>0</v>
      </c>
      <c r="Q81" s="340">
        <f t="shared" si="20"/>
        <v>0</v>
      </c>
      <c r="R81" s="340">
        <f t="shared" si="20"/>
        <v>0</v>
      </c>
      <c r="S81" s="340"/>
      <c r="T81" s="340"/>
      <c r="U81" s="340">
        <f>SUM(U79)</f>
        <v>0</v>
      </c>
      <c r="V81" s="340"/>
      <c r="W81" s="340">
        <f>SUM(W79)</f>
        <v>0</v>
      </c>
    </row>
    <row r="82" spans="1:25" s="263" customFormat="1" ht="13.9" customHeight="1" x14ac:dyDescent="0.2">
      <c r="A82" s="262" t="s">
        <v>13</v>
      </c>
      <c r="B82" s="883" t="s">
        <v>368</v>
      </c>
      <c r="C82" s="884"/>
      <c r="D82" s="884"/>
      <c r="E82" s="884"/>
      <c r="F82" s="884"/>
      <c r="G82" s="884"/>
      <c r="H82" s="884"/>
      <c r="I82" s="884"/>
      <c r="J82" s="884"/>
      <c r="K82" s="884"/>
      <c r="L82" s="884"/>
      <c r="M82" s="884"/>
      <c r="N82" s="884"/>
      <c r="O82" s="884"/>
      <c r="P82" s="884"/>
      <c r="Q82" s="884"/>
      <c r="R82" s="884"/>
      <c r="S82" s="884"/>
      <c r="T82" s="884"/>
      <c r="U82" s="884"/>
      <c r="V82" s="884"/>
      <c r="W82" s="885"/>
    </row>
    <row r="83" spans="1:25" s="263" customFormat="1" x14ac:dyDescent="0.2">
      <c r="A83" s="260" t="s">
        <v>244</v>
      </c>
      <c r="B83" s="259"/>
      <c r="C83" s="269"/>
      <c r="D83" s="276"/>
      <c r="E83" s="277" t="s">
        <v>269</v>
      </c>
      <c r="F83" s="277" t="s">
        <v>269</v>
      </c>
      <c r="G83" s="277" t="s">
        <v>269</v>
      </c>
      <c r="H83" s="277" t="s">
        <v>269</v>
      </c>
      <c r="I83" s="277" t="s">
        <v>269</v>
      </c>
      <c r="J83" s="277" t="s">
        <v>269</v>
      </c>
      <c r="K83" s="260"/>
      <c r="L83" s="269"/>
      <c r="M83" s="272"/>
      <c r="N83" s="272"/>
      <c r="O83" s="272"/>
      <c r="P83" s="272"/>
      <c r="Q83" s="272"/>
      <c r="R83" s="269"/>
      <c r="S83" s="269"/>
      <c r="T83" s="269"/>
      <c r="U83" s="260"/>
      <c r="V83" s="269"/>
      <c r="W83" s="269"/>
    </row>
    <row r="84" spans="1:25" s="263" customFormat="1" ht="14.45" customHeight="1" x14ac:dyDescent="0.2">
      <c r="A84" s="269" t="s">
        <v>210</v>
      </c>
      <c r="B84" s="259"/>
      <c r="C84" s="269"/>
      <c r="D84" s="276"/>
      <c r="E84" s="277" t="s">
        <v>269</v>
      </c>
      <c r="F84" s="277" t="s">
        <v>269</v>
      </c>
      <c r="G84" s="277" t="s">
        <v>269</v>
      </c>
      <c r="H84" s="277" t="s">
        <v>269</v>
      </c>
      <c r="I84" s="277" t="s">
        <v>269</v>
      </c>
      <c r="J84" s="277" t="s">
        <v>269</v>
      </c>
      <c r="K84" s="260"/>
      <c r="L84" s="269"/>
      <c r="M84" s="272"/>
      <c r="N84" s="272"/>
      <c r="O84" s="272"/>
      <c r="P84" s="272"/>
      <c r="Q84" s="272"/>
      <c r="R84" s="269"/>
      <c r="S84" s="269"/>
      <c r="T84" s="269"/>
      <c r="U84" s="260"/>
      <c r="V84" s="269"/>
      <c r="W84" s="269"/>
    </row>
    <row r="85" spans="1:25" s="263" customFormat="1" x14ac:dyDescent="0.2">
      <c r="A85" s="334"/>
      <c r="B85" s="335" t="s">
        <v>377</v>
      </c>
      <c r="C85" s="335"/>
      <c r="D85" s="336">
        <f>SUM(D83:D84)</f>
        <v>0</v>
      </c>
      <c r="E85" s="336" t="s">
        <v>269</v>
      </c>
      <c r="F85" s="336" t="s">
        <v>269</v>
      </c>
      <c r="G85" s="336" t="s">
        <v>269</v>
      </c>
      <c r="H85" s="336" t="s">
        <v>269</v>
      </c>
      <c r="I85" s="336" t="s">
        <v>269</v>
      </c>
      <c r="J85" s="336" t="s">
        <v>269</v>
      </c>
      <c r="K85" s="336">
        <f>SUM(K83:K84)</f>
        <v>0</v>
      </c>
      <c r="L85" s="336">
        <f t="shared" ref="L85:W85" si="21">SUM(L83:L84)</f>
        <v>0</v>
      </c>
      <c r="M85" s="336">
        <f t="shared" si="21"/>
        <v>0</v>
      </c>
      <c r="N85" s="336">
        <f t="shared" si="21"/>
        <v>0</v>
      </c>
      <c r="O85" s="336"/>
      <c r="P85" s="336"/>
      <c r="Q85" s="336"/>
      <c r="R85" s="336">
        <f t="shared" si="21"/>
        <v>0</v>
      </c>
      <c r="S85" s="336"/>
      <c r="T85" s="336"/>
      <c r="U85" s="336">
        <f t="shared" si="21"/>
        <v>0</v>
      </c>
      <c r="V85" s="336"/>
      <c r="W85" s="336">
        <f t="shared" si="21"/>
        <v>0</v>
      </c>
    </row>
    <row r="86" spans="1:25" s="263" customFormat="1" x14ac:dyDescent="0.2">
      <c r="A86" s="260" t="s">
        <v>245</v>
      </c>
      <c r="B86" s="886" t="s">
        <v>365</v>
      </c>
      <c r="C86" s="887"/>
      <c r="D86" s="887"/>
      <c r="E86" s="887"/>
      <c r="F86" s="887"/>
      <c r="G86" s="887"/>
      <c r="H86" s="887"/>
      <c r="I86" s="887"/>
      <c r="J86" s="887"/>
      <c r="K86" s="887"/>
      <c r="L86" s="887"/>
      <c r="M86" s="887"/>
      <c r="N86" s="887"/>
      <c r="O86" s="887"/>
      <c r="P86" s="887"/>
      <c r="Q86" s="887"/>
      <c r="R86" s="887"/>
      <c r="S86" s="887"/>
      <c r="T86" s="887"/>
      <c r="U86" s="887"/>
      <c r="V86" s="887"/>
      <c r="W86" s="888"/>
    </row>
    <row r="87" spans="1:25" s="263" customFormat="1" x14ac:dyDescent="0.2">
      <c r="A87" s="260" t="s">
        <v>265</v>
      </c>
      <c r="B87" s="259"/>
      <c r="C87" s="269"/>
      <c r="D87" s="276"/>
      <c r="E87" s="277" t="s">
        <v>269</v>
      </c>
      <c r="F87" s="277" t="s">
        <v>269</v>
      </c>
      <c r="G87" s="277" t="s">
        <v>269</v>
      </c>
      <c r="H87" s="277" t="s">
        <v>269</v>
      </c>
      <c r="I87" s="277" t="s">
        <v>269</v>
      </c>
      <c r="J87" s="277" t="s">
        <v>269</v>
      </c>
      <c r="K87" s="260"/>
      <c r="L87" s="269"/>
      <c r="M87" s="272"/>
      <c r="N87" s="272"/>
      <c r="O87" s="272"/>
      <c r="P87" s="272"/>
      <c r="Q87" s="272"/>
      <c r="R87" s="269"/>
      <c r="S87" s="269"/>
      <c r="T87" s="269"/>
      <c r="U87" s="260"/>
      <c r="V87" s="269"/>
      <c r="W87" s="269"/>
    </row>
    <row r="88" spans="1:25" s="263" customFormat="1" ht="14.45" customHeight="1" x14ac:dyDescent="0.2">
      <c r="A88" s="269" t="s">
        <v>210</v>
      </c>
      <c r="B88" s="259"/>
      <c r="C88" s="269"/>
      <c r="D88" s="276"/>
      <c r="E88" s="277" t="s">
        <v>269</v>
      </c>
      <c r="F88" s="277" t="s">
        <v>269</v>
      </c>
      <c r="G88" s="277" t="s">
        <v>269</v>
      </c>
      <c r="H88" s="277" t="s">
        <v>269</v>
      </c>
      <c r="I88" s="277" t="s">
        <v>269</v>
      </c>
      <c r="J88" s="277" t="s">
        <v>269</v>
      </c>
      <c r="K88" s="260"/>
      <c r="L88" s="269"/>
      <c r="M88" s="272"/>
      <c r="N88" s="272"/>
      <c r="O88" s="272"/>
      <c r="P88" s="272"/>
      <c r="Q88" s="272"/>
      <c r="R88" s="269"/>
      <c r="S88" s="269"/>
      <c r="T88" s="269"/>
      <c r="U88" s="260"/>
      <c r="V88" s="269"/>
      <c r="W88" s="269"/>
    </row>
    <row r="89" spans="1:25" s="263" customFormat="1" x14ac:dyDescent="0.2">
      <c r="A89" s="334"/>
      <c r="B89" s="335" t="s">
        <v>378</v>
      </c>
      <c r="C89" s="335"/>
      <c r="D89" s="336">
        <f>SUM(D87:D88)</f>
        <v>0</v>
      </c>
      <c r="E89" s="336" t="s">
        <v>269</v>
      </c>
      <c r="F89" s="336" t="s">
        <v>269</v>
      </c>
      <c r="G89" s="336" t="s">
        <v>269</v>
      </c>
      <c r="H89" s="336" t="s">
        <v>269</v>
      </c>
      <c r="I89" s="336" t="s">
        <v>269</v>
      </c>
      <c r="J89" s="336" t="s">
        <v>269</v>
      </c>
      <c r="K89" s="336">
        <f>SUM(K87:K88)</f>
        <v>0</v>
      </c>
      <c r="L89" s="336">
        <f t="shared" ref="L89:W89" si="22">SUM(L87:L88)</f>
        <v>0</v>
      </c>
      <c r="M89" s="336">
        <f t="shared" si="22"/>
        <v>0</v>
      </c>
      <c r="N89" s="336">
        <f t="shared" si="22"/>
        <v>0</v>
      </c>
      <c r="O89" s="336">
        <f t="shared" si="22"/>
        <v>0</v>
      </c>
      <c r="P89" s="336">
        <f t="shared" si="22"/>
        <v>0</v>
      </c>
      <c r="Q89" s="336">
        <f t="shared" si="22"/>
        <v>0</v>
      </c>
      <c r="R89" s="336">
        <f t="shared" si="22"/>
        <v>0</v>
      </c>
      <c r="S89" s="336"/>
      <c r="T89" s="336"/>
      <c r="U89" s="336">
        <f t="shared" si="22"/>
        <v>0</v>
      </c>
      <c r="V89" s="336"/>
      <c r="W89" s="336">
        <f t="shared" si="22"/>
        <v>0</v>
      </c>
    </row>
    <row r="90" spans="1:25" s="263" customFormat="1" x14ac:dyDescent="0.2">
      <c r="A90" s="334"/>
      <c r="B90" s="335" t="s">
        <v>379</v>
      </c>
      <c r="C90" s="335"/>
      <c r="D90" s="336">
        <f>D73+D77+D81+D85+D89</f>
        <v>0</v>
      </c>
      <c r="E90" s="336" t="s">
        <v>269</v>
      </c>
      <c r="F90" s="336" t="s">
        <v>269</v>
      </c>
      <c r="G90" s="336" t="s">
        <v>269</v>
      </c>
      <c r="H90" s="336" t="s">
        <v>269</v>
      </c>
      <c r="I90" s="336" t="s">
        <v>269</v>
      </c>
      <c r="J90" s="336" t="s">
        <v>269</v>
      </c>
      <c r="K90" s="336">
        <f>K73+K77+K81+K85+K89</f>
        <v>0</v>
      </c>
      <c r="L90" s="336">
        <f t="shared" ref="L90:W90" si="23">L73+L77+L81+L85+L89</f>
        <v>0</v>
      </c>
      <c r="M90" s="336">
        <f t="shared" si="23"/>
        <v>0</v>
      </c>
      <c r="N90" s="336">
        <f t="shared" si="23"/>
        <v>0</v>
      </c>
      <c r="O90" s="336">
        <f t="shared" si="23"/>
        <v>0</v>
      </c>
      <c r="P90" s="336">
        <f t="shared" si="23"/>
        <v>0</v>
      </c>
      <c r="Q90" s="336">
        <f t="shared" si="23"/>
        <v>0</v>
      </c>
      <c r="R90" s="336">
        <f t="shared" si="23"/>
        <v>0</v>
      </c>
      <c r="S90" s="336"/>
      <c r="T90" s="336"/>
      <c r="U90" s="336">
        <f t="shared" si="23"/>
        <v>0</v>
      </c>
      <c r="V90" s="336"/>
      <c r="W90" s="336">
        <f t="shared" si="23"/>
        <v>0</v>
      </c>
    </row>
    <row r="91" spans="1:25" s="263" customFormat="1" x14ac:dyDescent="0.2">
      <c r="A91" s="335"/>
      <c r="B91" s="334" t="s">
        <v>380</v>
      </c>
      <c r="C91" s="334"/>
      <c r="D91" s="336">
        <f>D58+D90</f>
        <v>80.328959999999995</v>
      </c>
      <c r="E91" s="336" t="s">
        <v>269</v>
      </c>
      <c r="F91" s="336" t="s">
        <v>269</v>
      </c>
      <c r="G91" s="336" t="s">
        <v>269</v>
      </c>
      <c r="H91" s="336" t="s">
        <v>269</v>
      </c>
      <c r="I91" s="336" t="s">
        <v>269</v>
      </c>
      <c r="J91" s="336" t="s">
        <v>269</v>
      </c>
      <c r="K91" s="336">
        <f t="shared" ref="K91:W91" si="24">K56</f>
        <v>80.328959999999995</v>
      </c>
      <c r="L91" s="336">
        <f t="shared" si="24"/>
        <v>0</v>
      </c>
      <c r="M91" s="336">
        <f t="shared" si="24"/>
        <v>80.328959999999995</v>
      </c>
      <c r="N91" s="336">
        <f t="shared" si="24"/>
        <v>0</v>
      </c>
      <c r="O91" s="336">
        <f t="shared" si="24"/>
        <v>0</v>
      </c>
      <c r="P91" s="336">
        <f t="shared" si="24"/>
        <v>0</v>
      </c>
      <c r="Q91" s="336">
        <f t="shared" si="24"/>
        <v>0</v>
      </c>
      <c r="R91" s="336">
        <f t="shared" si="24"/>
        <v>0</v>
      </c>
      <c r="S91" s="336">
        <f t="shared" si="24"/>
        <v>33.360332465392176</v>
      </c>
      <c r="T91" s="336">
        <f t="shared" si="24"/>
        <v>0</v>
      </c>
      <c r="U91" s="336">
        <f t="shared" si="24"/>
        <v>1.0634710223062358</v>
      </c>
      <c r="V91" s="336">
        <f t="shared" si="24"/>
        <v>0</v>
      </c>
      <c r="W91" s="336">
        <f t="shared" si="24"/>
        <v>28.895021385053457</v>
      </c>
    </row>
    <row r="92" spans="1:25" s="263" customFormat="1" x14ac:dyDescent="0.2">
      <c r="A92" s="269" t="s">
        <v>392</v>
      </c>
      <c r="B92" s="889" t="s">
        <v>246</v>
      </c>
      <c r="C92" s="889"/>
      <c r="D92" s="889"/>
      <c r="E92" s="889"/>
      <c r="F92" s="889"/>
      <c r="G92" s="889"/>
      <c r="H92" s="889"/>
      <c r="I92" s="889"/>
      <c r="J92" s="889"/>
      <c r="K92" s="889"/>
      <c r="L92" s="889"/>
      <c r="M92" s="889"/>
      <c r="N92" s="889"/>
      <c r="O92" s="889"/>
      <c r="P92" s="889"/>
      <c r="Q92" s="889"/>
      <c r="R92" s="889"/>
      <c r="S92" s="889"/>
      <c r="T92" s="889"/>
      <c r="U92" s="889"/>
      <c r="V92" s="269"/>
      <c r="W92" s="269"/>
    </row>
    <row r="93" spans="1:25" s="263" customFormat="1" ht="16.5" customHeight="1" x14ac:dyDescent="0.2">
      <c r="A93" s="273" t="s">
        <v>247</v>
      </c>
      <c r="B93" s="871" t="s">
        <v>14</v>
      </c>
      <c r="C93" s="872"/>
      <c r="D93" s="872"/>
      <c r="E93" s="872"/>
      <c r="F93" s="872"/>
      <c r="G93" s="872"/>
      <c r="H93" s="872"/>
      <c r="I93" s="872"/>
      <c r="J93" s="872"/>
      <c r="K93" s="872"/>
      <c r="L93" s="872"/>
      <c r="M93" s="872"/>
      <c r="N93" s="872"/>
      <c r="O93" s="872"/>
      <c r="P93" s="872"/>
      <c r="Q93" s="872"/>
      <c r="R93" s="872"/>
      <c r="S93" s="872"/>
      <c r="T93" s="872"/>
      <c r="U93" s="872"/>
      <c r="V93" s="872"/>
      <c r="W93" s="873"/>
      <c r="Y93" s="263" t="s">
        <v>770</v>
      </c>
    </row>
    <row r="94" spans="1:25" s="263" customFormat="1" ht="13.9" customHeight="1" x14ac:dyDescent="0.2">
      <c r="A94" s="262" t="s">
        <v>248</v>
      </c>
      <c r="B94" s="883" t="s">
        <v>349</v>
      </c>
      <c r="C94" s="884"/>
      <c r="D94" s="884"/>
      <c r="E94" s="884"/>
      <c r="F94" s="884"/>
      <c r="G94" s="884"/>
      <c r="H94" s="884"/>
      <c r="I94" s="884"/>
      <c r="J94" s="884"/>
      <c r="K94" s="884"/>
      <c r="L94" s="884"/>
      <c r="M94" s="884"/>
      <c r="N94" s="884"/>
      <c r="O94" s="884"/>
      <c r="P94" s="884"/>
      <c r="Q94" s="884"/>
      <c r="R94" s="884"/>
      <c r="S94" s="884"/>
      <c r="T94" s="884"/>
      <c r="U94" s="884"/>
      <c r="V94" s="884"/>
      <c r="W94" s="885"/>
    </row>
    <row r="95" spans="1:25" s="263" customFormat="1" x14ac:dyDescent="0.2">
      <c r="A95" s="260" t="s">
        <v>249</v>
      </c>
      <c r="B95" s="259"/>
      <c r="C95" s="269"/>
      <c r="D95" s="276"/>
      <c r="E95" s="277" t="s">
        <v>269</v>
      </c>
      <c r="F95" s="277" t="s">
        <v>269</v>
      </c>
      <c r="G95" s="277" t="s">
        <v>269</v>
      </c>
      <c r="H95" s="277" t="s">
        <v>269</v>
      </c>
      <c r="I95" s="277" t="s">
        <v>269</v>
      </c>
      <c r="J95" s="277" t="s">
        <v>269</v>
      </c>
      <c r="K95" s="260"/>
      <c r="L95" s="269"/>
      <c r="M95" s="272"/>
      <c r="N95" s="272"/>
      <c r="O95" s="272"/>
      <c r="P95" s="272"/>
      <c r="Q95" s="272"/>
      <c r="R95" s="269"/>
      <c r="S95" s="269"/>
      <c r="T95" s="269"/>
      <c r="U95" s="260"/>
      <c r="V95" s="269"/>
      <c r="W95" s="269"/>
    </row>
    <row r="96" spans="1:25" s="263" customFormat="1" ht="14.45" customHeight="1" x14ac:dyDescent="0.2">
      <c r="A96" s="269" t="s">
        <v>210</v>
      </c>
      <c r="B96" s="259"/>
      <c r="C96" s="269"/>
      <c r="D96" s="276"/>
      <c r="E96" s="277" t="s">
        <v>269</v>
      </c>
      <c r="F96" s="277" t="s">
        <v>269</v>
      </c>
      <c r="G96" s="277" t="s">
        <v>269</v>
      </c>
      <c r="H96" s="277" t="s">
        <v>269</v>
      </c>
      <c r="I96" s="277" t="s">
        <v>269</v>
      </c>
      <c r="J96" s="277" t="s">
        <v>269</v>
      </c>
      <c r="K96" s="260"/>
      <c r="L96" s="269"/>
      <c r="M96" s="272"/>
      <c r="N96" s="272"/>
      <c r="O96" s="272"/>
      <c r="P96" s="272"/>
      <c r="Q96" s="272"/>
      <c r="R96" s="269"/>
      <c r="S96" s="269"/>
      <c r="T96" s="269"/>
      <c r="U96" s="260"/>
      <c r="V96" s="269"/>
      <c r="W96" s="269"/>
    </row>
    <row r="97" spans="1:23" s="263" customFormat="1" x14ac:dyDescent="0.2">
      <c r="A97" s="334"/>
      <c r="B97" s="335" t="s">
        <v>381</v>
      </c>
      <c r="C97" s="335"/>
      <c r="D97" s="336">
        <f>SUM(D95:D96)</f>
        <v>0</v>
      </c>
      <c r="E97" s="336" t="s">
        <v>269</v>
      </c>
      <c r="F97" s="336" t="s">
        <v>269</v>
      </c>
      <c r="G97" s="336" t="s">
        <v>269</v>
      </c>
      <c r="H97" s="336" t="s">
        <v>269</v>
      </c>
      <c r="I97" s="336" t="s">
        <v>269</v>
      </c>
      <c r="J97" s="336" t="s">
        <v>269</v>
      </c>
      <c r="K97" s="336">
        <f>SUM(K95:K96)</f>
        <v>0</v>
      </c>
      <c r="L97" s="336">
        <f t="shared" ref="L97:W97" si="25">SUM(L95:L96)</f>
        <v>0</v>
      </c>
      <c r="M97" s="336">
        <f t="shared" si="25"/>
        <v>0</v>
      </c>
      <c r="N97" s="336">
        <f t="shared" si="25"/>
        <v>0</v>
      </c>
      <c r="O97" s="336">
        <f t="shared" si="25"/>
        <v>0</v>
      </c>
      <c r="P97" s="336">
        <f t="shared" si="25"/>
        <v>0</v>
      </c>
      <c r="Q97" s="336">
        <f t="shared" si="25"/>
        <v>0</v>
      </c>
      <c r="R97" s="336">
        <f t="shared" si="25"/>
        <v>0</v>
      </c>
      <c r="S97" s="336"/>
      <c r="T97" s="336"/>
      <c r="U97" s="336">
        <f t="shared" si="25"/>
        <v>0</v>
      </c>
      <c r="V97" s="336"/>
      <c r="W97" s="336">
        <f t="shared" si="25"/>
        <v>0</v>
      </c>
    </row>
    <row r="98" spans="1:23" s="263" customFormat="1" ht="13.15" customHeight="1" x14ac:dyDescent="0.2">
      <c r="A98" s="262" t="s">
        <v>250</v>
      </c>
      <c r="B98" s="883" t="s">
        <v>354</v>
      </c>
      <c r="C98" s="884"/>
      <c r="D98" s="884"/>
      <c r="E98" s="884"/>
      <c r="F98" s="884"/>
      <c r="G98" s="884"/>
      <c r="H98" s="884"/>
      <c r="I98" s="884"/>
      <c r="J98" s="884"/>
      <c r="K98" s="884"/>
      <c r="L98" s="884"/>
      <c r="M98" s="884"/>
      <c r="N98" s="884"/>
      <c r="O98" s="884"/>
      <c r="P98" s="884"/>
      <c r="Q98" s="884"/>
      <c r="R98" s="884"/>
      <c r="S98" s="884"/>
      <c r="T98" s="884"/>
      <c r="U98" s="884"/>
      <c r="V98" s="884"/>
      <c r="W98" s="885"/>
    </row>
    <row r="99" spans="1:23" s="263" customFormat="1" x14ac:dyDescent="0.2">
      <c r="A99" s="260" t="s">
        <v>251</v>
      </c>
      <c r="B99" s="342"/>
      <c r="C99" s="325"/>
      <c r="D99" s="264"/>
      <c r="E99" s="277"/>
      <c r="F99" s="277"/>
      <c r="G99" s="277"/>
      <c r="H99" s="277"/>
      <c r="I99" s="277"/>
      <c r="J99" s="277"/>
      <c r="K99" s="264">
        <f>D99</f>
        <v>0</v>
      </c>
      <c r="L99" s="266"/>
      <c r="M99" s="264">
        <f>D99</f>
        <v>0</v>
      </c>
      <c r="N99" s="266"/>
      <c r="O99" s="266"/>
      <c r="P99" s="266"/>
      <c r="Q99" s="266"/>
      <c r="R99" s="266"/>
      <c r="S99" s="269"/>
      <c r="T99" s="269"/>
      <c r="U99" s="260"/>
      <c r="V99" s="269"/>
      <c r="W99" s="269"/>
    </row>
    <row r="100" spans="1:23" s="263" customFormat="1" x14ac:dyDescent="0.2">
      <c r="A100" s="334"/>
      <c r="B100" s="335" t="s">
        <v>382</v>
      </c>
      <c r="C100" s="335"/>
      <c r="D100" s="336">
        <f>SUM(D99:D99)</f>
        <v>0</v>
      </c>
      <c r="E100" s="336" t="s">
        <v>269</v>
      </c>
      <c r="F100" s="336" t="s">
        <v>269</v>
      </c>
      <c r="G100" s="336" t="s">
        <v>269</v>
      </c>
      <c r="H100" s="336" t="s">
        <v>269</v>
      </c>
      <c r="I100" s="336" t="s">
        <v>269</v>
      </c>
      <c r="J100" s="336" t="s">
        <v>269</v>
      </c>
      <c r="K100" s="336">
        <f t="shared" ref="K100:R100" si="26">SUM(K99:K99)</f>
        <v>0</v>
      </c>
      <c r="L100" s="336">
        <f t="shared" si="26"/>
        <v>0</v>
      </c>
      <c r="M100" s="336">
        <f t="shared" si="26"/>
        <v>0</v>
      </c>
      <c r="N100" s="336">
        <f t="shared" si="26"/>
        <v>0</v>
      </c>
      <c r="O100" s="336">
        <f t="shared" si="26"/>
        <v>0</v>
      </c>
      <c r="P100" s="336">
        <f t="shared" si="26"/>
        <v>0</v>
      </c>
      <c r="Q100" s="336">
        <f t="shared" si="26"/>
        <v>0</v>
      </c>
      <c r="R100" s="336">
        <f t="shared" si="26"/>
        <v>0</v>
      </c>
      <c r="S100" s="336"/>
      <c r="T100" s="336"/>
      <c r="U100" s="336">
        <f>SUM(U99:U99)</f>
        <v>0</v>
      </c>
      <c r="V100" s="336"/>
      <c r="W100" s="336">
        <f>SUM(W99:W99)</f>
        <v>0</v>
      </c>
    </row>
    <row r="101" spans="1:23" s="263" customFormat="1" ht="13.15" customHeight="1" x14ac:dyDescent="0.2">
      <c r="A101" s="260" t="s">
        <v>252</v>
      </c>
      <c r="B101" s="883" t="s">
        <v>365</v>
      </c>
      <c r="C101" s="884"/>
      <c r="D101" s="884"/>
      <c r="E101" s="884"/>
      <c r="F101" s="884"/>
      <c r="G101" s="884"/>
      <c r="H101" s="884"/>
      <c r="I101" s="884"/>
      <c r="J101" s="884"/>
      <c r="K101" s="884"/>
      <c r="L101" s="884"/>
      <c r="M101" s="884"/>
      <c r="N101" s="884"/>
      <c r="O101" s="884"/>
      <c r="P101" s="884"/>
      <c r="Q101" s="884"/>
      <c r="R101" s="884"/>
      <c r="S101" s="884"/>
      <c r="T101" s="884"/>
      <c r="U101" s="884"/>
      <c r="V101" s="884"/>
      <c r="W101" s="885"/>
    </row>
    <row r="102" spans="1:23" s="263" customFormat="1" x14ac:dyDescent="0.2">
      <c r="A102" s="260" t="s">
        <v>253</v>
      </c>
      <c r="B102" s="259"/>
      <c r="C102" s="269"/>
      <c r="D102" s="276"/>
      <c r="E102" s="277" t="s">
        <v>269</v>
      </c>
      <c r="F102" s="277" t="s">
        <v>269</v>
      </c>
      <c r="G102" s="277" t="s">
        <v>269</v>
      </c>
      <c r="H102" s="277" t="s">
        <v>269</v>
      </c>
      <c r="I102" s="277" t="s">
        <v>269</v>
      </c>
      <c r="J102" s="277" t="s">
        <v>269</v>
      </c>
      <c r="K102" s="260"/>
      <c r="L102" s="269"/>
      <c r="M102" s="272"/>
      <c r="N102" s="272"/>
      <c r="O102" s="272"/>
      <c r="P102" s="272"/>
      <c r="Q102" s="272"/>
      <c r="R102" s="269"/>
      <c r="S102" s="269"/>
      <c r="T102" s="269"/>
      <c r="U102" s="260"/>
      <c r="V102" s="269"/>
      <c r="W102" s="269"/>
    </row>
    <row r="103" spans="1:23" s="263" customFormat="1" ht="14.45" customHeight="1" x14ac:dyDescent="0.2">
      <c r="A103" s="269" t="s">
        <v>210</v>
      </c>
      <c r="B103" s="259"/>
      <c r="C103" s="269"/>
      <c r="D103" s="276"/>
      <c r="E103" s="277" t="s">
        <v>269</v>
      </c>
      <c r="F103" s="277" t="s">
        <v>269</v>
      </c>
      <c r="G103" s="277" t="s">
        <v>269</v>
      </c>
      <c r="H103" s="277" t="s">
        <v>269</v>
      </c>
      <c r="I103" s="277" t="s">
        <v>269</v>
      </c>
      <c r="J103" s="277" t="s">
        <v>269</v>
      </c>
      <c r="K103" s="260"/>
      <c r="L103" s="269"/>
      <c r="M103" s="272"/>
      <c r="N103" s="272"/>
      <c r="O103" s="272"/>
      <c r="P103" s="272"/>
      <c r="Q103" s="272"/>
      <c r="R103" s="269"/>
      <c r="S103" s="269"/>
      <c r="T103" s="269"/>
      <c r="U103" s="260"/>
      <c r="V103" s="269"/>
      <c r="W103" s="269"/>
    </row>
    <row r="104" spans="1:23" s="263" customFormat="1" x14ac:dyDescent="0.2">
      <c r="A104" s="334"/>
      <c r="B104" s="335" t="s">
        <v>383</v>
      </c>
      <c r="C104" s="335"/>
      <c r="D104" s="336">
        <f>SUM(D102:D103)</f>
        <v>0</v>
      </c>
      <c r="E104" s="336" t="s">
        <v>269</v>
      </c>
      <c r="F104" s="336" t="s">
        <v>269</v>
      </c>
      <c r="G104" s="336" t="s">
        <v>269</v>
      </c>
      <c r="H104" s="336" t="s">
        <v>269</v>
      </c>
      <c r="I104" s="336" t="s">
        <v>269</v>
      </c>
      <c r="J104" s="336" t="s">
        <v>269</v>
      </c>
      <c r="K104" s="336">
        <f>SUM(K102:K103)</f>
        <v>0</v>
      </c>
      <c r="L104" s="336">
        <f t="shared" ref="L104:W104" si="27">SUM(L102:L103)</f>
        <v>0</v>
      </c>
      <c r="M104" s="336">
        <f t="shared" si="27"/>
        <v>0</v>
      </c>
      <c r="N104" s="336">
        <f t="shared" si="27"/>
        <v>0</v>
      </c>
      <c r="O104" s="336">
        <f t="shared" si="27"/>
        <v>0</v>
      </c>
      <c r="P104" s="336">
        <f t="shared" si="27"/>
        <v>0</v>
      </c>
      <c r="Q104" s="336">
        <f t="shared" si="27"/>
        <v>0</v>
      </c>
      <c r="R104" s="336">
        <f t="shared" si="27"/>
        <v>0</v>
      </c>
      <c r="S104" s="336"/>
      <c r="T104" s="336"/>
      <c r="U104" s="336">
        <f t="shared" si="27"/>
        <v>0</v>
      </c>
      <c r="V104" s="336"/>
      <c r="W104" s="336">
        <f t="shared" si="27"/>
        <v>0</v>
      </c>
    </row>
    <row r="105" spans="1:23" s="263" customFormat="1" x14ac:dyDescent="0.2">
      <c r="A105" s="334"/>
      <c r="B105" s="335" t="s">
        <v>384</v>
      </c>
      <c r="C105" s="335"/>
      <c r="D105" s="336">
        <f>D97+D100+D104</f>
        <v>0</v>
      </c>
      <c r="E105" s="336" t="s">
        <v>269</v>
      </c>
      <c r="F105" s="336" t="s">
        <v>269</v>
      </c>
      <c r="G105" s="336" t="s">
        <v>269</v>
      </c>
      <c r="H105" s="336" t="s">
        <v>269</v>
      </c>
      <c r="I105" s="336" t="s">
        <v>269</v>
      </c>
      <c r="J105" s="336" t="s">
        <v>269</v>
      </c>
      <c r="K105" s="336">
        <f t="shared" ref="K105:R105" si="28">K97+K100+K104</f>
        <v>0</v>
      </c>
      <c r="L105" s="336">
        <f t="shared" si="28"/>
        <v>0</v>
      </c>
      <c r="M105" s="336">
        <f t="shared" si="28"/>
        <v>0</v>
      </c>
      <c r="N105" s="336">
        <f t="shared" si="28"/>
        <v>0</v>
      </c>
      <c r="O105" s="336">
        <f t="shared" si="28"/>
        <v>0</v>
      </c>
      <c r="P105" s="336">
        <f t="shared" si="28"/>
        <v>0</v>
      </c>
      <c r="Q105" s="336">
        <f t="shared" si="28"/>
        <v>0</v>
      </c>
      <c r="R105" s="336">
        <f t="shared" si="28"/>
        <v>0</v>
      </c>
      <c r="S105" s="336"/>
      <c r="T105" s="336"/>
      <c r="U105" s="336">
        <f>U97+U100+U104</f>
        <v>0</v>
      </c>
      <c r="V105" s="336"/>
      <c r="W105" s="336">
        <f>W97+W100+W104</f>
        <v>0</v>
      </c>
    </row>
    <row r="106" spans="1:23" s="263" customFormat="1" ht="13.15" customHeight="1" x14ac:dyDescent="0.2">
      <c r="A106" s="273" t="s">
        <v>254</v>
      </c>
      <c r="B106" s="883" t="s">
        <v>366</v>
      </c>
      <c r="C106" s="884"/>
      <c r="D106" s="884"/>
      <c r="E106" s="884"/>
      <c r="F106" s="884"/>
      <c r="G106" s="884"/>
      <c r="H106" s="884"/>
      <c r="I106" s="884"/>
      <c r="J106" s="884"/>
      <c r="K106" s="884"/>
      <c r="L106" s="884"/>
      <c r="M106" s="884"/>
      <c r="N106" s="884"/>
      <c r="O106" s="884"/>
      <c r="P106" s="884"/>
      <c r="Q106" s="884"/>
      <c r="R106" s="884"/>
      <c r="S106" s="884"/>
      <c r="T106" s="884"/>
      <c r="U106" s="884"/>
      <c r="V106" s="884"/>
      <c r="W106" s="885"/>
    </row>
    <row r="107" spans="1:23" s="263" customFormat="1" ht="13.15" customHeight="1" x14ac:dyDescent="0.2">
      <c r="A107" s="281" t="s">
        <v>255</v>
      </c>
      <c r="B107" s="883" t="s">
        <v>349</v>
      </c>
      <c r="C107" s="884"/>
      <c r="D107" s="884"/>
      <c r="E107" s="884"/>
      <c r="F107" s="884"/>
      <c r="G107" s="884"/>
      <c r="H107" s="884"/>
      <c r="I107" s="884"/>
      <c r="J107" s="884"/>
      <c r="K107" s="884"/>
      <c r="L107" s="884"/>
      <c r="M107" s="884"/>
      <c r="N107" s="884"/>
      <c r="O107" s="884"/>
      <c r="P107" s="884"/>
      <c r="Q107" s="884"/>
      <c r="R107" s="884"/>
      <c r="S107" s="884"/>
      <c r="T107" s="884"/>
      <c r="U107" s="884"/>
      <c r="V107" s="884"/>
      <c r="W107" s="885"/>
    </row>
    <row r="108" spans="1:23" s="263" customFormat="1" x14ac:dyDescent="0.2">
      <c r="A108" s="260" t="s">
        <v>256</v>
      </c>
      <c r="B108" s="259"/>
      <c r="C108" s="269"/>
      <c r="D108" s="276"/>
      <c r="E108" s="277" t="s">
        <v>269</v>
      </c>
      <c r="F108" s="277" t="s">
        <v>269</v>
      </c>
      <c r="G108" s="277" t="s">
        <v>269</v>
      </c>
      <c r="H108" s="277" t="s">
        <v>269</v>
      </c>
      <c r="I108" s="277" t="s">
        <v>269</v>
      </c>
      <c r="J108" s="277" t="s">
        <v>269</v>
      </c>
      <c r="K108" s="260"/>
      <c r="L108" s="269"/>
      <c r="M108" s="272"/>
      <c r="N108" s="272"/>
      <c r="O108" s="272"/>
      <c r="P108" s="272"/>
      <c r="Q108" s="272"/>
      <c r="R108" s="269"/>
      <c r="S108" s="269"/>
      <c r="T108" s="269"/>
      <c r="U108" s="260"/>
      <c r="V108" s="269"/>
      <c r="W108" s="269"/>
    </row>
    <row r="109" spans="1:23" s="263" customFormat="1" ht="14.45" customHeight="1" x14ac:dyDescent="0.2">
      <c r="A109" s="269" t="s">
        <v>210</v>
      </c>
      <c r="B109" s="259"/>
      <c r="C109" s="269"/>
      <c r="D109" s="276"/>
      <c r="E109" s="277" t="s">
        <v>269</v>
      </c>
      <c r="F109" s="277" t="s">
        <v>269</v>
      </c>
      <c r="G109" s="277" t="s">
        <v>269</v>
      </c>
      <c r="H109" s="277" t="s">
        <v>269</v>
      </c>
      <c r="I109" s="277" t="s">
        <v>269</v>
      </c>
      <c r="J109" s="277" t="s">
        <v>269</v>
      </c>
      <c r="K109" s="260"/>
      <c r="L109" s="269"/>
      <c r="M109" s="272"/>
      <c r="N109" s="272"/>
      <c r="O109" s="272"/>
      <c r="P109" s="272"/>
      <c r="Q109" s="272"/>
      <c r="R109" s="269"/>
      <c r="S109" s="269"/>
      <c r="T109" s="269"/>
      <c r="U109" s="260"/>
      <c r="V109" s="269"/>
      <c r="W109" s="269"/>
    </row>
    <row r="110" spans="1:23" s="263" customFormat="1" x14ac:dyDescent="0.2">
      <c r="A110" s="334"/>
      <c r="B110" s="335" t="s">
        <v>385</v>
      </c>
      <c r="C110" s="335"/>
      <c r="D110" s="336">
        <f>SUM(D108:D109)</f>
        <v>0</v>
      </c>
      <c r="E110" s="336" t="s">
        <v>269</v>
      </c>
      <c r="F110" s="336" t="s">
        <v>269</v>
      </c>
      <c r="G110" s="336" t="s">
        <v>269</v>
      </c>
      <c r="H110" s="336" t="s">
        <v>269</v>
      </c>
      <c r="I110" s="336" t="s">
        <v>269</v>
      </c>
      <c r="J110" s="336" t="s">
        <v>269</v>
      </c>
      <c r="K110" s="336">
        <f>SUM(K108:K109)</f>
        <v>0</v>
      </c>
      <c r="L110" s="336">
        <f t="shared" ref="L110:W110" si="29">SUM(L108:L109)</f>
        <v>0</v>
      </c>
      <c r="M110" s="336">
        <f t="shared" si="29"/>
        <v>0</v>
      </c>
      <c r="N110" s="336">
        <f t="shared" si="29"/>
        <v>0</v>
      </c>
      <c r="O110" s="336">
        <f t="shared" si="29"/>
        <v>0</v>
      </c>
      <c r="P110" s="336">
        <f t="shared" si="29"/>
        <v>0</v>
      </c>
      <c r="Q110" s="336">
        <f t="shared" si="29"/>
        <v>0</v>
      </c>
      <c r="R110" s="336">
        <f t="shared" si="29"/>
        <v>0</v>
      </c>
      <c r="S110" s="336"/>
      <c r="T110" s="336"/>
      <c r="U110" s="336">
        <f t="shared" si="29"/>
        <v>0</v>
      </c>
      <c r="V110" s="336"/>
      <c r="W110" s="336">
        <f t="shared" si="29"/>
        <v>0</v>
      </c>
    </row>
    <row r="111" spans="1:23" s="263" customFormat="1" ht="13.15" customHeight="1" x14ac:dyDescent="0.2">
      <c r="A111" s="259" t="s">
        <v>257</v>
      </c>
      <c r="B111" s="883" t="s">
        <v>354</v>
      </c>
      <c r="C111" s="884"/>
      <c r="D111" s="884"/>
      <c r="E111" s="884"/>
      <c r="F111" s="884"/>
      <c r="G111" s="884"/>
      <c r="H111" s="884"/>
      <c r="I111" s="884"/>
      <c r="J111" s="884"/>
      <c r="K111" s="884"/>
      <c r="L111" s="884"/>
      <c r="M111" s="884"/>
      <c r="N111" s="884"/>
      <c r="O111" s="884"/>
      <c r="P111" s="884"/>
      <c r="Q111" s="884"/>
      <c r="R111" s="884"/>
      <c r="S111" s="884"/>
      <c r="T111" s="884"/>
      <c r="U111" s="884"/>
      <c r="V111" s="884"/>
      <c r="W111" s="885"/>
    </row>
    <row r="112" spans="1:23" s="263" customFormat="1" x14ac:dyDescent="0.2">
      <c r="A112" s="260" t="s">
        <v>258</v>
      </c>
      <c r="B112" s="259"/>
      <c r="C112" s="269"/>
      <c r="D112" s="276"/>
      <c r="E112" s="277" t="s">
        <v>269</v>
      </c>
      <c r="F112" s="277" t="s">
        <v>269</v>
      </c>
      <c r="G112" s="277" t="s">
        <v>269</v>
      </c>
      <c r="H112" s="277" t="s">
        <v>269</v>
      </c>
      <c r="I112" s="277" t="s">
        <v>269</v>
      </c>
      <c r="J112" s="277" t="s">
        <v>269</v>
      </c>
      <c r="K112" s="260"/>
      <c r="L112" s="269"/>
      <c r="M112" s="272"/>
      <c r="N112" s="272"/>
      <c r="O112" s="272"/>
      <c r="P112" s="272"/>
      <c r="Q112" s="272"/>
      <c r="R112" s="269"/>
      <c r="S112" s="269"/>
      <c r="T112" s="269"/>
      <c r="U112" s="260"/>
      <c r="V112" s="269"/>
      <c r="W112" s="269"/>
    </row>
    <row r="113" spans="1:23" s="263" customFormat="1" ht="14.45" customHeight="1" x14ac:dyDescent="0.2">
      <c r="A113" s="269" t="s">
        <v>210</v>
      </c>
      <c r="B113" s="259"/>
      <c r="C113" s="269"/>
      <c r="D113" s="276"/>
      <c r="E113" s="277" t="s">
        <v>269</v>
      </c>
      <c r="F113" s="277" t="s">
        <v>269</v>
      </c>
      <c r="G113" s="277" t="s">
        <v>269</v>
      </c>
      <c r="H113" s="277" t="s">
        <v>269</v>
      </c>
      <c r="I113" s="277" t="s">
        <v>269</v>
      </c>
      <c r="J113" s="277" t="s">
        <v>269</v>
      </c>
      <c r="K113" s="260"/>
      <c r="L113" s="269"/>
      <c r="M113" s="272"/>
      <c r="N113" s="272"/>
      <c r="O113" s="272"/>
      <c r="P113" s="272"/>
      <c r="Q113" s="272"/>
      <c r="R113" s="269"/>
      <c r="S113" s="269"/>
      <c r="T113" s="269"/>
      <c r="U113" s="260"/>
      <c r="V113" s="269"/>
      <c r="W113" s="269"/>
    </row>
    <row r="114" spans="1:23" s="263" customFormat="1" x14ac:dyDescent="0.2">
      <c r="A114" s="334"/>
      <c r="B114" s="335" t="s">
        <v>386</v>
      </c>
      <c r="C114" s="335"/>
      <c r="D114" s="336">
        <f>SUM(D112:D113)</f>
        <v>0</v>
      </c>
      <c r="E114" s="336" t="s">
        <v>269</v>
      </c>
      <c r="F114" s="336" t="s">
        <v>269</v>
      </c>
      <c r="G114" s="336" t="s">
        <v>269</v>
      </c>
      <c r="H114" s="336" t="s">
        <v>269</v>
      </c>
      <c r="I114" s="336" t="s">
        <v>269</v>
      </c>
      <c r="J114" s="336" t="s">
        <v>269</v>
      </c>
      <c r="K114" s="336">
        <f>SUM(K112:K113)</f>
        <v>0</v>
      </c>
      <c r="L114" s="336">
        <f t="shared" ref="L114:W114" si="30">SUM(L112:L113)</f>
        <v>0</v>
      </c>
      <c r="M114" s="336">
        <f t="shared" si="30"/>
        <v>0</v>
      </c>
      <c r="N114" s="336">
        <f t="shared" si="30"/>
        <v>0</v>
      </c>
      <c r="O114" s="336">
        <f t="shared" si="30"/>
        <v>0</v>
      </c>
      <c r="P114" s="336">
        <f t="shared" si="30"/>
        <v>0</v>
      </c>
      <c r="Q114" s="336">
        <f t="shared" si="30"/>
        <v>0</v>
      </c>
      <c r="R114" s="336">
        <f t="shared" si="30"/>
        <v>0</v>
      </c>
      <c r="S114" s="336"/>
      <c r="T114" s="336"/>
      <c r="U114" s="336">
        <f t="shared" si="30"/>
        <v>0</v>
      </c>
      <c r="V114" s="336"/>
      <c r="W114" s="336">
        <f t="shared" si="30"/>
        <v>0</v>
      </c>
    </row>
    <row r="115" spans="1:23" s="263" customFormat="1" ht="13.15" customHeight="1" x14ac:dyDescent="0.2">
      <c r="A115" s="260" t="s">
        <v>259</v>
      </c>
      <c r="B115" s="883" t="s">
        <v>367</v>
      </c>
      <c r="C115" s="884"/>
      <c r="D115" s="884"/>
      <c r="E115" s="884"/>
      <c r="F115" s="884"/>
      <c r="G115" s="884"/>
      <c r="H115" s="884"/>
      <c r="I115" s="884"/>
      <c r="J115" s="884"/>
      <c r="K115" s="884"/>
      <c r="L115" s="884"/>
      <c r="M115" s="884"/>
      <c r="N115" s="884"/>
      <c r="O115" s="884"/>
      <c r="P115" s="884"/>
      <c r="Q115" s="884"/>
      <c r="R115" s="884"/>
      <c r="S115" s="884"/>
      <c r="T115" s="884"/>
      <c r="U115" s="884"/>
      <c r="V115" s="884"/>
      <c r="W115" s="885"/>
    </row>
    <row r="116" spans="1:23" s="263" customFormat="1" x14ac:dyDescent="0.2">
      <c r="A116" s="260" t="s">
        <v>260</v>
      </c>
      <c r="B116" s="278"/>
      <c r="C116" s="260"/>
      <c r="D116" s="266"/>
      <c r="E116" s="270" t="s">
        <v>269</v>
      </c>
      <c r="F116" s="270" t="s">
        <v>269</v>
      </c>
      <c r="G116" s="270" t="s">
        <v>269</v>
      </c>
      <c r="H116" s="270" t="s">
        <v>269</v>
      </c>
      <c r="I116" s="270" t="s">
        <v>269</v>
      </c>
      <c r="J116" s="270" t="s">
        <v>269</v>
      </c>
      <c r="K116" s="266">
        <f>D116</f>
        <v>0</v>
      </c>
      <c r="L116" s="266">
        <v>0</v>
      </c>
      <c r="M116" s="266">
        <f>D116</f>
        <v>0</v>
      </c>
      <c r="N116" s="266">
        <v>0</v>
      </c>
      <c r="O116" s="266">
        <v>0</v>
      </c>
      <c r="P116" s="266">
        <v>0</v>
      </c>
      <c r="Q116" s="266">
        <v>0</v>
      </c>
      <c r="R116" s="266">
        <v>0</v>
      </c>
      <c r="S116" s="267"/>
      <c r="T116" s="269"/>
      <c r="U116" s="260"/>
      <c r="V116" s="269"/>
      <c r="W116" s="260"/>
    </row>
    <row r="117" spans="1:23" s="263" customFormat="1" x14ac:dyDescent="0.2">
      <c r="A117" s="269" t="s">
        <v>210</v>
      </c>
      <c r="B117" s="278"/>
      <c r="C117" s="260"/>
      <c r="D117" s="266"/>
      <c r="E117" s="270" t="s">
        <v>269</v>
      </c>
      <c r="F117" s="270" t="s">
        <v>269</v>
      </c>
      <c r="G117" s="270" t="s">
        <v>269</v>
      </c>
      <c r="H117" s="270" t="s">
        <v>269</v>
      </c>
      <c r="I117" s="270" t="s">
        <v>269</v>
      </c>
      <c r="J117" s="270" t="s">
        <v>269</v>
      </c>
      <c r="K117" s="266">
        <f>D117</f>
        <v>0</v>
      </c>
      <c r="L117" s="266">
        <v>0</v>
      </c>
      <c r="M117" s="266">
        <f>D117</f>
        <v>0</v>
      </c>
      <c r="N117" s="266">
        <v>0</v>
      </c>
      <c r="O117" s="266">
        <v>0</v>
      </c>
      <c r="P117" s="266">
        <v>0</v>
      </c>
      <c r="Q117" s="266">
        <v>0</v>
      </c>
      <c r="R117" s="266">
        <v>0</v>
      </c>
      <c r="S117" s="267"/>
      <c r="T117" s="269"/>
      <c r="U117" s="260"/>
      <c r="V117" s="269"/>
      <c r="W117" s="260"/>
    </row>
    <row r="118" spans="1:23" s="263" customFormat="1" x14ac:dyDescent="0.2">
      <c r="A118" s="334"/>
      <c r="B118" s="335" t="s">
        <v>387</v>
      </c>
      <c r="C118" s="335"/>
      <c r="D118" s="340">
        <f>SUM(D116)</f>
        <v>0</v>
      </c>
      <c r="E118" s="336" t="s">
        <v>269</v>
      </c>
      <c r="F118" s="336" t="s">
        <v>269</v>
      </c>
      <c r="G118" s="336" t="s">
        <v>269</v>
      </c>
      <c r="H118" s="336" t="s">
        <v>269</v>
      </c>
      <c r="I118" s="336" t="s">
        <v>269</v>
      </c>
      <c r="J118" s="336" t="s">
        <v>269</v>
      </c>
      <c r="K118" s="340">
        <f>SUM(K116)</f>
        <v>0</v>
      </c>
      <c r="L118" s="340">
        <f>SUM(L116)</f>
        <v>0</v>
      </c>
      <c r="M118" s="340">
        <f>SUM(M116)</f>
        <v>0</v>
      </c>
      <c r="N118" s="340">
        <f>SUM(N116)</f>
        <v>0</v>
      </c>
      <c r="O118" s="340">
        <f t="shared" ref="O118:R118" si="31">SUM(O116)</f>
        <v>0</v>
      </c>
      <c r="P118" s="340">
        <f t="shared" si="31"/>
        <v>0</v>
      </c>
      <c r="Q118" s="340">
        <f t="shared" si="31"/>
        <v>0</v>
      </c>
      <c r="R118" s="340">
        <f t="shared" si="31"/>
        <v>0</v>
      </c>
      <c r="S118" s="340"/>
      <c r="T118" s="340"/>
      <c r="U118" s="340">
        <f>SUM(U116)</f>
        <v>0</v>
      </c>
      <c r="V118" s="340"/>
      <c r="W118" s="340">
        <f>SUM(W116)</f>
        <v>0</v>
      </c>
    </row>
    <row r="119" spans="1:23" s="263" customFormat="1" ht="17.45" customHeight="1" x14ac:dyDescent="0.2">
      <c r="A119" s="259" t="s">
        <v>15</v>
      </c>
      <c r="B119" s="883" t="s">
        <v>368</v>
      </c>
      <c r="C119" s="884"/>
      <c r="D119" s="884"/>
      <c r="E119" s="884"/>
      <c r="F119" s="884"/>
      <c r="G119" s="884"/>
      <c r="H119" s="884"/>
      <c r="I119" s="884"/>
      <c r="J119" s="884"/>
      <c r="K119" s="884"/>
      <c r="L119" s="884"/>
      <c r="M119" s="884"/>
      <c r="N119" s="884"/>
      <c r="O119" s="884"/>
      <c r="P119" s="884"/>
      <c r="Q119" s="884"/>
      <c r="R119" s="884"/>
      <c r="S119" s="884"/>
      <c r="T119" s="884"/>
      <c r="U119" s="884"/>
      <c r="V119" s="884"/>
      <c r="W119" s="885"/>
    </row>
    <row r="120" spans="1:23" s="263" customFormat="1" x14ac:dyDescent="0.2">
      <c r="A120" s="260" t="s">
        <v>262</v>
      </c>
      <c r="B120" s="259"/>
      <c r="C120" s="269"/>
      <c r="D120" s="276"/>
      <c r="E120" s="277" t="s">
        <v>269</v>
      </c>
      <c r="F120" s="277" t="s">
        <v>269</v>
      </c>
      <c r="G120" s="277" t="s">
        <v>269</v>
      </c>
      <c r="H120" s="277" t="s">
        <v>269</v>
      </c>
      <c r="I120" s="277" t="s">
        <v>269</v>
      </c>
      <c r="J120" s="277" t="s">
        <v>269</v>
      </c>
      <c r="K120" s="260"/>
      <c r="L120" s="269"/>
      <c r="M120" s="272"/>
      <c r="N120" s="272"/>
      <c r="O120" s="272"/>
      <c r="P120" s="272"/>
      <c r="Q120" s="272"/>
      <c r="R120" s="269"/>
      <c r="S120" s="269"/>
      <c r="T120" s="269"/>
      <c r="U120" s="260"/>
      <c r="V120" s="269"/>
      <c r="W120" s="269"/>
    </row>
    <row r="121" spans="1:23" s="263" customFormat="1" ht="14.45" customHeight="1" x14ac:dyDescent="0.2">
      <c r="A121" s="269" t="s">
        <v>210</v>
      </c>
      <c r="B121" s="259"/>
      <c r="C121" s="269"/>
      <c r="D121" s="276"/>
      <c r="E121" s="277" t="s">
        <v>269</v>
      </c>
      <c r="F121" s="277" t="s">
        <v>269</v>
      </c>
      <c r="G121" s="277" t="s">
        <v>269</v>
      </c>
      <c r="H121" s="277" t="s">
        <v>269</v>
      </c>
      <c r="I121" s="277" t="s">
        <v>269</v>
      </c>
      <c r="J121" s="277" t="s">
        <v>269</v>
      </c>
      <c r="K121" s="260"/>
      <c r="L121" s="269"/>
      <c r="M121" s="272"/>
      <c r="N121" s="272"/>
      <c r="O121" s="272"/>
      <c r="P121" s="272"/>
      <c r="Q121" s="272"/>
      <c r="R121" s="269"/>
      <c r="S121" s="269"/>
      <c r="T121" s="269"/>
      <c r="U121" s="260"/>
      <c r="V121" s="269"/>
      <c r="W121" s="269"/>
    </row>
    <row r="122" spans="1:23" s="263" customFormat="1" x14ac:dyDescent="0.2">
      <c r="A122" s="334"/>
      <c r="B122" s="335" t="s">
        <v>388</v>
      </c>
      <c r="C122" s="335"/>
      <c r="D122" s="340">
        <f>SUM(D120:D121)</f>
        <v>0</v>
      </c>
      <c r="E122" s="340" t="s">
        <v>269</v>
      </c>
      <c r="F122" s="340" t="s">
        <v>269</v>
      </c>
      <c r="G122" s="340" t="s">
        <v>269</v>
      </c>
      <c r="H122" s="340" t="s">
        <v>269</v>
      </c>
      <c r="I122" s="340" t="s">
        <v>269</v>
      </c>
      <c r="J122" s="340" t="s">
        <v>269</v>
      </c>
      <c r="K122" s="340">
        <f>SUM(K120:K121)</f>
        <v>0</v>
      </c>
      <c r="L122" s="340">
        <f t="shared" ref="L122:W122" si="32">SUM(L120:L121)</f>
        <v>0</v>
      </c>
      <c r="M122" s="340">
        <f t="shared" si="32"/>
        <v>0</v>
      </c>
      <c r="N122" s="340">
        <f t="shared" si="32"/>
        <v>0</v>
      </c>
      <c r="O122" s="340">
        <f t="shared" si="32"/>
        <v>0</v>
      </c>
      <c r="P122" s="340">
        <f t="shared" si="32"/>
        <v>0</v>
      </c>
      <c r="Q122" s="340">
        <f t="shared" si="32"/>
        <v>0</v>
      </c>
      <c r="R122" s="340">
        <f t="shared" si="32"/>
        <v>0</v>
      </c>
      <c r="S122" s="340"/>
      <c r="T122" s="340"/>
      <c r="U122" s="340">
        <f t="shared" si="32"/>
        <v>0</v>
      </c>
      <c r="V122" s="340"/>
      <c r="W122" s="340">
        <f t="shared" si="32"/>
        <v>0</v>
      </c>
    </row>
    <row r="123" spans="1:23" s="263" customFormat="1" x14ac:dyDescent="0.2">
      <c r="A123" s="260" t="s">
        <v>263</v>
      </c>
      <c r="B123" s="886" t="s">
        <v>365</v>
      </c>
      <c r="C123" s="887"/>
      <c r="D123" s="887"/>
      <c r="E123" s="887"/>
      <c r="F123" s="887"/>
      <c r="G123" s="887"/>
      <c r="H123" s="887"/>
      <c r="I123" s="887"/>
      <c r="J123" s="887"/>
      <c r="K123" s="887"/>
      <c r="L123" s="887"/>
      <c r="M123" s="887"/>
      <c r="N123" s="887"/>
      <c r="O123" s="887"/>
      <c r="P123" s="887"/>
      <c r="Q123" s="887"/>
      <c r="R123" s="887"/>
      <c r="S123" s="887"/>
      <c r="T123" s="887"/>
      <c r="U123" s="887"/>
      <c r="V123" s="887"/>
      <c r="W123" s="888"/>
    </row>
    <row r="124" spans="1:23" s="263" customFormat="1" x14ac:dyDescent="0.2">
      <c r="A124" s="260" t="s">
        <v>264</v>
      </c>
      <c r="B124" s="259"/>
      <c r="C124" s="269"/>
      <c r="D124" s="276"/>
      <c r="E124" s="277" t="s">
        <v>269</v>
      </c>
      <c r="F124" s="277" t="s">
        <v>269</v>
      </c>
      <c r="G124" s="277" t="s">
        <v>269</v>
      </c>
      <c r="H124" s="277" t="s">
        <v>269</v>
      </c>
      <c r="I124" s="277" t="s">
        <v>269</v>
      </c>
      <c r="J124" s="277" t="s">
        <v>269</v>
      </c>
      <c r="K124" s="260"/>
      <c r="L124" s="269"/>
      <c r="M124" s="272"/>
      <c r="N124" s="272"/>
      <c r="O124" s="272"/>
      <c r="P124" s="272"/>
      <c r="Q124" s="272"/>
      <c r="R124" s="269"/>
      <c r="S124" s="269"/>
      <c r="T124" s="269"/>
      <c r="U124" s="260"/>
      <c r="V124" s="269"/>
      <c r="W124" s="269"/>
    </row>
    <row r="125" spans="1:23" s="263" customFormat="1" ht="14.45" customHeight="1" x14ac:dyDescent="0.2">
      <c r="A125" s="269" t="s">
        <v>210</v>
      </c>
      <c r="B125" s="259"/>
      <c r="C125" s="269"/>
      <c r="D125" s="276"/>
      <c r="E125" s="277" t="s">
        <v>269</v>
      </c>
      <c r="F125" s="277" t="s">
        <v>269</v>
      </c>
      <c r="G125" s="277" t="s">
        <v>269</v>
      </c>
      <c r="H125" s="277" t="s">
        <v>269</v>
      </c>
      <c r="I125" s="277" t="s">
        <v>269</v>
      </c>
      <c r="J125" s="277" t="s">
        <v>269</v>
      </c>
      <c r="K125" s="260"/>
      <c r="L125" s="269"/>
      <c r="M125" s="272"/>
      <c r="N125" s="272"/>
      <c r="O125" s="272"/>
      <c r="P125" s="272"/>
      <c r="Q125" s="272"/>
      <c r="R125" s="269"/>
      <c r="S125" s="269"/>
      <c r="T125" s="269"/>
      <c r="U125" s="260"/>
      <c r="V125" s="269"/>
      <c r="W125" s="269"/>
    </row>
    <row r="126" spans="1:23" s="263" customFormat="1" x14ac:dyDescent="0.2">
      <c r="A126" s="334"/>
      <c r="B126" s="335" t="s">
        <v>389</v>
      </c>
      <c r="C126" s="335"/>
      <c r="D126" s="336">
        <f>SUM(D124:D125)</f>
        <v>0</v>
      </c>
      <c r="E126" s="336" t="s">
        <v>269</v>
      </c>
      <c r="F126" s="336" t="s">
        <v>269</v>
      </c>
      <c r="G126" s="336" t="s">
        <v>269</v>
      </c>
      <c r="H126" s="336" t="s">
        <v>269</v>
      </c>
      <c r="I126" s="336" t="s">
        <v>269</v>
      </c>
      <c r="J126" s="336" t="s">
        <v>269</v>
      </c>
      <c r="K126" s="336">
        <f>SUM(K124:K125)</f>
        <v>0</v>
      </c>
      <c r="L126" s="336">
        <f t="shared" ref="L126:W126" si="33">SUM(L124:L125)</f>
        <v>0</v>
      </c>
      <c r="M126" s="336">
        <f t="shared" si="33"/>
        <v>0</v>
      </c>
      <c r="N126" s="336">
        <f t="shared" si="33"/>
        <v>0</v>
      </c>
      <c r="O126" s="336">
        <f t="shared" si="33"/>
        <v>0</v>
      </c>
      <c r="P126" s="336">
        <f t="shared" si="33"/>
        <v>0</v>
      </c>
      <c r="Q126" s="336">
        <f t="shared" si="33"/>
        <v>0</v>
      </c>
      <c r="R126" s="336">
        <f t="shared" si="33"/>
        <v>0</v>
      </c>
      <c r="S126" s="336"/>
      <c r="T126" s="336"/>
      <c r="U126" s="336">
        <f t="shared" si="33"/>
        <v>0</v>
      </c>
      <c r="V126" s="336"/>
      <c r="W126" s="336">
        <f t="shared" si="33"/>
        <v>0</v>
      </c>
    </row>
    <row r="127" spans="1:23" s="263" customFormat="1" x14ac:dyDescent="0.2">
      <c r="A127" s="334"/>
      <c r="B127" s="335" t="s">
        <v>390</v>
      </c>
      <c r="C127" s="335"/>
      <c r="D127" s="336">
        <f>D110+D114+D118+D122+D126</f>
        <v>0</v>
      </c>
      <c r="E127" s="336" t="s">
        <v>269</v>
      </c>
      <c r="F127" s="336" t="s">
        <v>269</v>
      </c>
      <c r="G127" s="336" t="s">
        <v>269</v>
      </c>
      <c r="H127" s="336" t="s">
        <v>269</v>
      </c>
      <c r="I127" s="336" t="s">
        <v>269</v>
      </c>
      <c r="J127" s="336" t="s">
        <v>269</v>
      </c>
      <c r="K127" s="336">
        <f>K110+K114+K118+K122+K126</f>
        <v>0</v>
      </c>
      <c r="L127" s="336">
        <f>L110+L114+L118+L122+L126</f>
        <v>0</v>
      </c>
      <c r="M127" s="336">
        <f>M110+M114+M118+M122+M126</f>
        <v>0</v>
      </c>
      <c r="N127" s="336">
        <f>N110+N114+N118+N122+N126</f>
        <v>0</v>
      </c>
      <c r="O127" s="336">
        <f t="shared" ref="O127:Q127" si="34">O110+O114+O118+O122+O126</f>
        <v>0</v>
      </c>
      <c r="P127" s="336">
        <f t="shared" si="34"/>
        <v>0</v>
      </c>
      <c r="Q127" s="336">
        <f t="shared" si="34"/>
        <v>0</v>
      </c>
      <c r="R127" s="336">
        <f>R110+R114+R118+R122+R126</f>
        <v>0</v>
      </c>
      <c r="S127" s="336"/>
      <c r="T127" s="336"/>
      <c r="U127" s="336">
        <f>U110+U114+U118+U122+U126</f>
        <v>0</v>
      </c>
      <c r="V127" s="336"/>
      <c r="W127" s="336">
        <f>W110+W114+W118+W122+W126</f>
        <v>0</v>
      </c>
    </row>
    <row r="128" spans="1:23" s="263" customFormat="1" x14ac:dyDescent="0.2">
      <c r="A128" s="335"/>
      <c r="B128" s="334" t="s">
        <v>391</v>
      </c>
      <c r="C128" s="334"/>
      <c r="D128" s="336">
        <f>D105+D127</f>
        <v>0</v>
      </c>
      <c r="E128" s="336" t="s">
        <v>269</v>
      </c>
      <c r="F128" s="336" t="s">
        <v>269</v>
      </c>
      <c r="G128" s="336" t="s">
        <v>269</v>
      </c>
      <c r="H128" s="336" t="s">
        <v>269</v>
      </c>
      <c r="I128" s="336" t="s">
        <v>269</v>
      </c>
      <c r="J128" s="336" t="s">
        <v>269</v>
      </c>
      <c r="K128" s="336">
        <f>K105+K127</f>
        <v>0</v>
      </c>
      <c r="L128" s="336">
        <f>L105+L127</f>
        <v>0</v>
      </c>
      <c r="M128" s="336">
        <f>M105+M127</f>
        <v>0</v>
      </c>
      <c r="N128" s="336">
        <f>N105+N127</f>
        <v>0</v>
      </c>
      <c r="O128" s="336">
        <f t="shared" ref="O128:Q128" si="35">O105+O127</f>
        <v>0</v>
      </c>
      <c r="P128" s="336">
        <f t="shared" si="35"/>
        <v>0</v>
      </c>
      <c r="Q128" s="336">
        <f t="shared" si="35"/>
        <v>0</v>
      </c>
      <c r="R128" s="336">
        <f>R105+R127</f>
        <v>0</v>
      </c>
      <c r="S128" s="336">
        <v>0</v>
      </c>
      <c r="T128" s="336"/>
      <c r="U128" s="336">
        <f>U105+U127</f>
        <v>0</v>
      </c>
      <c r="V128" s="336"/>
      <c r="W128" s="336">
        <f>W105+W127</f>
        <v>0</v>
      </c>
    </row>
    <row r="129" spans="1:23" s="263" customFormat="1" ht="60.75" customHeight="1" x14ac:dyDescent="0.2">
      <c r="A129" s="337" t="s">
        <v>277</v>
      </c>
      <c r="B129" s="338"/>
      <c r="C129" s="487" t="s">
        <v>846</v>
      </c>
      <c r="D129" s="336">
        <f>D29+D58</f>
        <v>1863.4889600000001</v>
      </c>
      <c r="E129" s="336">
        <f>D129</f>
        <v>1863.4889600000001</v>
      </c>
      <c r="F129" s="803">
        <v>0</v>
      </c>
      <c r="G129" s="336" t="s">
        <v>269</v>
      </c>
      <c r="H129" s="336" t="s">
        <v>269</v>
      </c>
      <c r="I129" s="336" t="s">
        <v>269</v>
      </c>
      <c r="J129" s="336" t="s">
        <v>269</v>
      </c>
      <c r="K129" s="336">
        <f>K51+K91+K128</f>
        <v>1863.4889600000001</v>
      </c>
      <c r="L129" s="336">
        <v>0</v>
      </c>
      <c r="M129" s="336">
        <f t="shared" ref="M129:S129" si="36">M51+M91+M128</f>
        <v>1863.4889600000001</v>
      </c>
      <c r="N129" s="336">
        <f t="shared" si="36"/>
        <v>0</v>
      </c>
      <c r="O129" s="336">
        <f t="shared" si="36"/>
        <v>0</v>
      </c>
      <c r="P129" s="336">
        <f t="shared" si="36"/>
        <v>0</v>
      </c>
      <c r="Q129" s="336">
        <f t="shared" si="36"/>
        <v>0</v>
      </c>
      <c r="R129" s="336">
        <f t="shared" si="36"/>
        <v>0</v>
      </c>
      <c r="S129" s="336">
        <f>S51+S91</f>
        <v>147.03594128197005</v>
      </c>
      <c r="T129" s="339"/>
      <c r="U129" s="340">
        <f>U51+U91+U128</f>
        <v>15.611285934598861</v>
      </c>
      <c r="V129" s="340"/>
      <c r="W129" s="340">
        <f>W51+W91+W128</f>
        <v>588.20901384327647</v>
      </c>
    </row>
    <row r="130" spans="1:23" s="263" customFormat="1" ht="10.5" customHeight="1" x14ac:dyDescent="0.2">
      <c r="A130" s="285"/>
      <c r="B130" s="285"/>
      <c r="C130" s="285"/>
      <c r="D130" s="285"/>
      <c r="E130" s="286"/>
      <c r="F130" s="285"/>
      <c r="G130" s="285"/>
      <c r="H130" s="282"/>
      <c r="I130" s="282"/>
      <c r="J130" s="282"/>
      <c r="K130" s="283"/>
      <c r="L130" s="282"/>
      <c r="M130" s="284"/>
      <c r="N130" s="284"/>
      <c r="O130" s="284"/>
      <c r="P130" s="284"/>
      <c r="Q130" s="284"/>
      <c r="R130" s="282"/>
      <c r="S130" s="282"/>
      <c r="T130" s="282"/>
      <c r="U130" s="283"/>
      <c r="V130" s="282"/>
      <c r="W130" s="282"/>
    </row>
    <row r="131" spans="1:23" s="136" customFormat="1" ht="13.5" customHeight="1" x14ac:dyDescent="0.2">
      <c r="A131" s="903" t="s">
        <v>841</v>
      </c>
      <c r="B131" s="903"/>
      <c r="C131" s="903"/>
      <c r="D131" s="903"/>
      <c r="E131" s="903"/>
      <c r="F131" s="903"/>
      <c r="G131" s="903"/>
      <c r="H131" s="903"/>
      <c r="I131" s="903"/>
      <c r="J131" s="903"/>
      <c r="K131" s="381"/>
      <c r="L131" s="382"/>
      <c r="M131" s="382"/>
      <c r="N131" s="382"/>
      <c r="O131" s="382"/>
      <c r="P131" s="382"/>
      <c r="Q131" s="382"/>
      <c r="R131" s="382"/>
      <c r="S131" s="382"/>
      <c r="T131" s="382"/>
      <c r="U131" s="381"/>
      <c r="V131" s="382"/>
      <c r="W131" s="382"/>
    </row>
  </sheetData>
  <mergeCells count="64">
    <mergeCell ref="K10:L10"/>
    <mergeCell ref="A131:J131"/>
    <mergeCell ref="Q2:W2"/>
    <mergeCell ref="B94:W94"/>
    <mergeCell ref="B62:U62"/>
    <mergeCell ref="B31:W31"/>
    <mergeCell ref="B35:W35"/>
    <mergeCell ref="B43:W43"/>
    <mergeCell ref="B39:W39"/>
    <mergeCell ref="B47:W47"/>
    <mergeCell ref="B52:W52"/>
    <mergeCell ref="B54:W54"/>
    <mergeCell ref="B55:W55"/>
    <mergeCell ref="L11:L13"/>
    <mergeCell ref="K11:K13"/>
    <mergeCell ref="B30:W30"/>
    <mergeCell ref="Q1:W1"/>
    <mergeCell ref="W10:W13"/>
    <mergeCell ref="B26:W26"/>
    <mergeCell ref="B16:W16"/>
    <mergeCell ref="B17:W17"/>
    <mergeCell ref="R4:W4"/>
    <mergeCell ref="A6:W6"/>
    <mergeCell ref="A8:W8"/>
    <mergeCell ref="U10:U13"/>
    <mergeCell ref="S10:S13"/>
    <mergeCell ref="T10:T13"/>
    <mergeCell ref="B1:C1"/>
    <mergeCell ref="B3:C3"/>
    <mergeCell ref="B15:W15"/>
    <mergeCell ref="B22:W22"/>
    <mergeCell ref="M10:R10"/>
    <mergeCell ref="B86:W86"/>
    <mergeCell ref="B78:W78"/>
    <mergeCell ref="B111:W111"/>
    <mergeCell ref="B115:W115"/>
    <mergeCell ref="B68:W68"/>
    <mergeCell ref="B69:W69"/>
    <mergeCell ref="B74:W74"/>
    <mergeCell ref="B93:W93"/>
    <mergeCell ref="B92:U92"/>
    <mergeCell ref="B82:W82"/>
    <mergeCell ref="B119:W119"/>
    <mergeCell ref="B123:W123"/>
    <mergeCell ref="B98:W98"/>
    <mergeCell ref="B101:W101"/>
    <mergeCell ref="B106:W106"/>
    <mergeCell ref="B107:W107"/>
    <mergeCell ref="A9:W9"/>
    <mergeCell ref="B4:C4"/>
    <mergeCell ref="V10:V13"/>
    <mergeCell ref="M11:M13"/>
    <mergeCell ref="E12:E13"/>
    <mergeCell ref="F12:F13"/>
    <mergeCell ref="A10:A13"/>
    <mergeCell ref="B10:B13"/>
    <mergeCell ref="D10:J10"/>
    <mergeCell ref="N11:R12"/>
    <mergeCell ref="D11:D13"/>
    <mergeCell ref="C10:C13"/>
    <mergeCell ref="G12:G13"/>
    <mergeCell ref="H12:I12"/>
    <mergeCell ref="J12:J13"/>
    <mergeCell ref="E11:J11"/>
  </mergeCells>
  <phoneticPr fontId="2" type="noConversion"/>
  <pageMargins left="0.47244094488188981" right="0.15748031496062992" top="0.59055118110236227" bottom="0.15748031496062992" header="0.59055118110236227" footer="0.15748031496062992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5"/>
  <sheetViews>
    <sheetView topLeftCell="A10" zoomScale="85" zoomScaleNormal="85" zoomScalePageLayoutView="85" workbookViewId="0">
      <selection activeCell="X48" sqref="X48"/>
    </sheetView>
  </sheetViews>
  <sheetFormatPr defaultColWidth="9.140625" defaultRowHeight="12.75" x14ac:dyDescent="0.2"/>
  <cols>
    <col min="1" max="1" width="7.28515625" style="255" customWidth="1"/>
    <col min="2" max="2" width="32.28515625" style="255" customWidth="1"/>
    <col min="3" max="3" width="8.7109375" style="223" customWidth="1"/>
    <col min="4" max="4" width="10.7109375" style="223" customWidth="1"/>
    <col min="5" max="5" width="11" style="223" hidden="1" customWidth="1"/>
    <col min="6" max="6" width="11.42578125" style="223" hidden="1" customWidth="1"/>
    <col min="7" max="7" width="10.28515625" style="223" hidden="1" customWidth="1"/>
    <col min="8" max="8" width="10.7109375" style="223" hidden="1" customWidth="1"/>
    <col min="9" max="9" width="11.42578125" style="223" hidden="1" customWidth="1"/>
    <col min="10" max="10" width="11.28515625" style="223" hidden="1" customWidth="1"/>
    <col min="11" max="11" width="13.42578125" style="223" hidden="1" customWidth="1"/>
    <col min="12" max="12" width="13.28515625" style="223" hidden="1" customWidth="1"/>
    <col min="13" max="13" width="13.140625" style="223" hidden="1" customWidth="1"/>
    <col min="14" max="14" width="14.140625" style="223" hidden="1" customWidth="1"/>
    <col min="15" max="15" width="9.140625" style="223" hidden="1" customWidth="1"/>
    <col min="16" max="16" width="8.140625" style="223" hidden="1" customWidth="1"/>
    <col min="17" max="17" width="8.7109375" style="223" hidden="1" customWidth="1"/>
    <col min="18" max="18" width="9.85546875" style="223" hidden="1" customWidth="1"/>
    <col min="19" max="19" width="8.7109375" style="223" hidden="1" customWidth="1"/>
    <col min="20" max="20" width="8.42578125" style="223" customWidth="1"/>
    <col min="21" max="21" width="5.140625" style="223" hidden="1" customWidth="1"/>
    <col min="22" max="24" width="8.42578125" style="223" customWidth="1"/>
    <col min="25" max="25" width="10.42578125" style="223" customWidth="1"/>
    <col min="26" max="27" width="8.5703125" style="223" customWidth="1"/>
    <col min="28" max="28" width="11" style="223" bestFit="1" customWidth="1"/>
    <col min="29" max="33" width="9.140625" style="190"/>
    <col min="34" max="34" width="10.7109375" style="190" customWidth="1"/>
    <col min="35" max="35" width="24.85546875" style="190" customWidth="1"/>
    <col min="36" max="212" width="9.140625" style="190"/>
    <col min="213" max="213" width="7.28515625" style="190" customWidth="1"/>
    <col min="214" max="214" width="26.5703125" style="190" customWidth="1"/>
    <col min="215" max="215" width="8.7109375" style="190" customWidth="1"/>
    <col min="216" max="216" width="10.7109375" style="190" customWidth="1"/>
    <col min="217" max="231" width="0" style="190" hidden="1" customWidth="1"/>
    <col min="232" max="232" width="8.42578125" style="190" customWidth="1"/>
    <col min="233" max="233" width="0" style="190" hidden="1" customWidth="1"/>
    <col min="234" max="236" width="8.42578125" style="190" customWidth="1"/>
    <col min="237" max="239" width="8.5703125" style="190" customWidth="1"/>
    <col min="240" max="240" width="11" style="190" bestFit="1" customWidth="1"/>
    <col min="241" max="468" width="9.140625" style="190"/>
    <col min="469" max="469" width="7.28515625" style="190" customWidth="1"/>
    <col min="470" max="470" width="26.5703125" style="190" customWidth="1"/>
    <col min="471" max="471" width="8.7109375" style="190" customWidth="1"/>
    <col min="472" max="472" width="10.7109375" style="190" customWidth="1"/>
    <col min="473" max="487" width="0" style="190" hidden="1" customWidth="1"/>
    <col min="488" max="488" width="8.42578125" style="190" customWidth="1"/>
    <col min="489" max="489" width="0" style="190" hidden="1" customWidth="1"/>
    <col min="490" max="492" width="8.42578125" style="190" customWidth="1"/>
    <col min="493" max="495" width="8.5703125" style="190" customWidth="1"/>
    <col min="496" max="496" width="11" style="190" bestFit="1" customWidth="1"/>
    <col min="497" max="16384" width="9.140625" style="190"/>
  </cols>
  <sheetData>
    <row r="1" spans="1:35" ht="46.5" customHeight="1" x14ac:dyDescent="0.2">
      <c r="A1" s="972" t="s">
        <v>466</v>
      </c>
      <c r="B1" s="972"/>
      <c r="C1" s="972"/>
      <c r="D1" s="972"/>
      <c r="E1" s="972"/>
      <c r="F1" s="972"/>
      <c r="G1" s="972"/>
      <c r="H1" s="972"/>
      <c r="I1" s="972"/>
      <c r="J1" s="972"/>
      <c r="K1" s="972"/>
      <c r="L1" s="972"/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  <c r="AA1" s="972"/>
      <c r="AB1" s="972"/>
    </row>
    <row r="2" spans="1:35" ht="18.75" x14ac:dyDescent="0.3">
      <c r="A2" s="973" t="s">
        <v>516</v>
      </c>
      <c r="B2" s="973"/>
      <c r="C2" s="973"/>
      <c r="D2" s="973"/>
      <c r="E2" s="973"/>
      <c r="F2" s="973"/>
      <c r="G2" s="973"/>
      <c r="H2" s="973"/>
      <c r="I2" s="973"/>
      <c r="J2" s="973"/>
      <c r="K2" s="973"/>
      <c r="L2" s="973"/>
      <c r="M2" s="973"/>
      <c r="N2" s="973"/>
      <c r="O2" s="973"/>
      <c r="P2" s="973"/>
      <c r="Q2" s="973"/>
      <c r="R2" s="973"/>
      <c r="S2" s="973"/>
      <c r="T2" s="973"/>
      <c r="U2" s="973"/>
      <c r="V2" s="973"/>
      <c r="W2" s="973"/>
      <c r="X2" s="973"/>
      <c r="Y2" s="973"/>
      <c r="Z2" s="973"/>
      <c r="AA2" s="973"/>
      <c r="AB2" s="973"/>
    </row>
    <row r="3" spans="1:35" ht="15" customHeight="1" x14ac:dyDescent="0.2">
      <c r="A3" s="974" t="s">
        <v>17</v>
      </c>
      <c r="B3" s="974"/>
      <c r="C3" s="974"/>
      <c r="D3" s="974"/>
      <c r="E3" s="974"/>
      <c r="F3" s="974"/>
      <c r="G3" s="974"/>
      <c r="H3" s="974"/>
      <c r="I3" s="974"/>
      <c r="J3" s="974"/>
      <c r="K3" s="974"/>
      <c r="L3" s="974"/>
      <c r="M3" s="974"/>
      <c r="N3" s="974"/>
      <c r="O3" s="974"/>
      <c r="P3" s="974"/>
      <c r="Q3" s="974"/>
      <c r="R3" s="974"/>
      <c r="S3" s="974"/>
      <c r="T3" s="974"/>
      <c r="U3" s="974"/>
      <c r="V3" s="974"/>
      <c r="W3" s="974"/>
      <c r="X3" s="974"/>
      <c r="Y3" s="974"/>
      <c r="Z3" s="974"/>
      <c r="AA3" s="974"/>
      <c r="AB3" s="974"/>
    </row>
    <row r="4" spans="1:35" ht="46.5" customHeight="1" x14ac:dyDescent="0.2">
      <c r="A4" s="975" t="s">
        <v>339</v>
      </c>
      <c r="B4" s="975" t="s">
        <v>340</v>
      </c>
      <c r="C4" s="975" t="s">
        <v>344</v>
      </c>
      <c r="D4" s="980" t="s">
        <v>275</v>
      </c>
      <c r="E4" s="191"/>
      <c r="F4" s="191"/>
      <c r="G4" s="191"/>
      <c r="H4" s="191"/>
      <c r="I4" s="191"/>
      <c r="J4" s="192"/>
      <c r="K4" s="983" t="s">
        <v>416</v>
      </c>
      <c r="L4" s="983" t="s">
        <v>417</v>
      </c>
      <c r="M4" s="975" t="s">
        <v>418</v>
      </c>
      <c r="N4" s="1001" t="s">
        <v>419</v>
      </c>
      <c r="O4" s="1001"/>
      <c r="P4" s="1001" t="s">
        <v>420</v>
      </c>
      <c r="Q4" s="1001"/>
      <c r="R4" s="1001"/>
      <c r="S4" s="1001"/>
      <c r="T4" s="995" t="s">
        <v>471</v>
      </c>
      <c r="U4" s="995" t="s">
        <v>421</v>
      </c>
      <c r="V4" s="995" t="s">
        <v>467</v>
      </c>
      <c r="W4" s="992" t="s">
        <v>422</v>
      </c>
      <c r="X4" s="992" t="s">
        <v>423</v>
      </c>
      <c r="Y4" s="992" t="s">
        <v>468</v>
      </c>
      <c r="Z4" s="992" t="s">
        <v>424</v>
      </c>
      <c r="AA4" s="995" t="s">
        <v>425</v>
      </c>
      <c r="AB4" s="995" t="s">
        <v>469</v>
      </c>
    </row>
    <row r="5" spans="1:35" ht="15.75" customHeight="1" x14ac:dyDescent="0.2">
      <c r="A5" s="976"/>
      <c r="B5" s="976"/>
      <c r="C5" s="978"/>
      <c r="D5" s="981"/>
      <c r="E5" s="998" t="s">
        <v>346</v>
      </c>
      <c r="F5" s="999"/>
      <c r="G5" s="999"/>
      <c r="H5" s="999"/>
      <c r="I5" s="999"/>
      <c r="J5" s="1000"/>
      <c r="K5" s="984"/>
      <c r="L5" s="984"/>
      <c r="M5" s="976"/>
      <c r="N5" s="975" t="s">
        <v>426</v>
      </c>
      <c r="O5" s="975" t="s">
        <v>427</v>
      </c>
      <c r="P5" s="975" t="s">
        <v>428</v>
      </c>
      <c r="Q5" s="975" t="s">
        <v>429</v>
      </c>
      <c r="R5" s="975" t="s">
        <v>430</v>
      </c>
      <c r="S5" s="975" t="s">
        <v>431</v>
      </c>
      <c r="T5" s="996"/>
      <c r="U5" s="996"/>
      <c r="V5" s="996"/>
      <c r="W5" s="993"/>
      <c r="X5" s="993"/>
      <c r="Y5" s="993"/>
      <c r="Z5" s="993"/>
      <c r="AA5" s="996"/>
      <c r="AB5" s="996"/>
    </row>
    <row r="6" spans="1:35" ht="51" customHeight="1" x14ac:dyDescent="0.2">
      <c r="A6" s="976"/>
      <c r="B6" s="976"/>
      <c r="C6" s="978"/>
      <c r="D6" s="981"/>
      <c r="E6" s="986" t="s">
        <v>432</v>
      </c>
      <c r="F6" s="986" t="s">
        <v>273</v>
      </c>
      <c r="G6" s="986" t="s">
        <v>433</v>
      </c>
      <c r="H6" s="986" t="s">
        <v>434</v>
      </c>
      <c r="I6" s="987" t="s">
        <v>18</v>
      </c>
      <c r="J6" s="988"/>
      <c r="K6" s="984"/>
      <c r="L6" s="984"/>
      <c r="M6" s="976"/>
      <c r="N6" s="976"/>
      <c r="O6" s="976"/>
      <c r="P6" s="976"/>
      <c r="Q6" s="976"/>
      <c r="R6" s="976"/>
      <c r="S6" s="976"/>
      <c r="T6" s="996"/>
      <c r="U6" s="996"/>
      <c r="V6" s="996"/>
      <c r="W6" s="993"/>
      <c r="X6" s="993"/>
      <c r="Y6" s="993"/>
      <c r="Z6" s="993"/>
      <c r="AA6" s="996"/>
      <c r="AB6" s="996"/>
    </row>
    <row r="7" spans="1:35" ht="109.5" customHeight="1" x14ac:dyDescent="0.2">
      <c r="A7" s="977"/>
      <c r="B7" s="977"/>
      <c r="C7" s="979"/>
      <c r="D7" s="982"/>
      <c r="E7" s="986"/>
      <c r="F7" s="986"/>
      <c r="G7" s="986"/>
      <c r="H7" s="986"/>
      <c r="I7" s="193" t="s">
        <v>435</v>
      </c>
      <c r="J7" s="193" t="s">
        <v>436</v>
      </c>
      <c r="K7" s="985"/>
      <c r="L7" s="985"/>
      <c r="M7" s="977"/>
      <c r="N7" s="977"/>
      <c r="O7" s="977"/>
      <c r="P7" s="977"/>
      <c r="Q7" s="977"/>
      <c r="R7" s="977"/>
      <c r="S7" s="977"/>
      <c r="T7" s="997"/>
      <c r="U7" s="997"/>
      <c r="V7" s="997"/>
      <c r="W7" s="994"/>
      <c r="X7" s="994"/>
      <c r="Y7" s="994"/>
      <c r="Z7" s="994"/>
      <c r="AA7" s="997"/>
      <c r="AB7" s="997"/>
    </row>
    <row r="8" spans="1:35" s="390" customFormat="1" ht="13.5" customHeight="1" x14ac:dyDescent="0.25">
      <c r="A8" s="385">
        <v>1</v>
      </c>
      <c r="B8" s="385">
        <v>2</v>
      </c>
      <c r="C8" s="385">
        <v>3</v>
      </c>
      <c r="D8" s="385">
        <v>4</v>
      </c>
      <c r="E8" s="385">
        <v>5</v>
      </c>
      <c r="F8" s="385">
        <v>6</v>
      </c>
      <c r="G8" s="386">
        <v>7</v>
      </c>
      <c r="H8" s="385">
        <v>8</v>
      </c>
      <c r="I8" s="385">
        <v>9</v>
      </c>
      <c r="J8" s="385">
        <v>10</v>
      </c>
      <c r="K8" s="387">
        <v>11</v>
      </c>
      <c r="L8" s="387">
        <v>12</v>
      </c>
      <c r="M8" s="387">
        <v>13</v>
      </c>
      <c r="N8" s="388">
        <v>14</v>
      </c>
      <c r="O8" s="388">
        <v>15</v>
      </c>
      <c r="P8" s="388">
        <v>16</v>
      </c>
      <c r="Q8" s="388">
        <v>17</v>
      </c>
      <c r="R8" s="388">
        <v>18</v>
      </c>
      <c r="S8" s="388">
        <v>19</v>
      </c>
      <c r="T8" s="388">
        <v>5</v>
      </c>
      <c r="U8" s="388">
        <v>21</v>
      </c>
      <c r="V8" s="388">
        <v>6</v>
      </c>
      <c r="W8" s="388">
        <v>7</v>
      </c>
      <c r="X8" s="388">
        <v>8</v>
      </c>
      <c r="Y8" s="388">
        <v>9</v>
      </c>
      <c r="Z8" s="388">
        <v>10</v>
      </c>
      <c r="AA8" s="388">
        <v>11</v>
      </c>
      <c r="AB8" s="389">
        <v>12</v>
      </c>
    </row>
    <row r="9" spans="1:35" ht="16.5" customHeight="1" x14ac:dyDescent="0.25">
      <c r="A9" s="194" t="s">
        <v>350</v>
      </c>
      <c r="B9" s="989" t="s">
        <v>228</v>
      </c>
      <c r="C9" s="990"/>
      <c r="D9" s="990"/>
      <c r="E9" s="990"/>
      <c r="F9" s="990"/>
      <c r="G9" s="990"/>
      <c r="H9" s="990"/>
      <c r="I9" s="990"/>
      <c r="J9" s="990"/>
      <c r="K9" s="990"/>
      <c r="L9" s="990"/>
      <c r="M9" s="990"/>
      <c r="N9" s="990"/>
      <c r="O9" s="990"/>
      <c r="P9" s="990"/>
      <c r="Q9" s="990"/>
      <c r="R9" s="990"/>
      <c r="S9" s="990"/>
      <c r="T9" s="990"/>
      <c r="U9" s="990"/>
      <c r="V9" s="990"/>
      <c r="W9" s="990"/>
      <c r="X9" s="990"/>
      <c r="Y9" s="990"/>
      <c r="Z9" s="990"/>
      <c r="AA9" s="990"/>
      <c r="AB9" s="991"/>
    </row>
    <row r="10" spans="1:35" ht="34.5" customHeight="1" x14ac:dyDescent="0.2">
      <c r="A10" s="196" t="s">
        <v>211</v>
      </c>
      <c r="B10" s="1009" t="s">
        <v>437</v>
      </c>
      <c r="C10" s="1010"/>
      <c r="D10" s="1010"/>
      <c r="E10" s="1010"/>
      <c r="F10" s="1010"/>
      <c r="G10" s="1010"/>
      <c r="H10" s="1010"/>
      <c r="I10" s="1010"/>
      <c r="J10" s="1010"/>
      <c r="K10" s="1010"/>
      <c r="L10" s="1010"/>
      <c r="M10" s="1010"/>
      <c r="N10" s="1010"/>
      <c r="O10" s="1010"/>
      <c r="P10" s="1010"/>
      <c r="Q10" s="1010"/>
      <c r="R10" s="1010"/>
      <c r="S10" s="1010"/>
      <c r="T10" s="1010"/>
      <c r="U10" s="1010"/>
      <c r="V10" s="1010"/>
      <c r="W10" s="1010"/>
      <c r="X10" s="1010"/>
      <c r="Y10" s="1010"/>
      <c r="Z10" s="1010"/>
      <c r="AA10" s="1010"/>
      <c r="AB10" s="1011"/>
    </row>
    <row r="11" spans="1:35" ht="20.25" customHeight="1" x14ac:dyDescent="0.2">
      <c r="A11" s="197" t="s">
        <v>212</v>
      </c>
      <c r="B11" s="1005" t="s">
        <v>438</v>
      </c>
      <c r="C11" s="1006"/>
      <c r="D11" s="1006"/>
      <c r="E11" s="1006"/>
      <c r="F11" s="1006"/>
      <c r="G11" s="1006"/>
      <c r="H11" s="1006"/>
      <c r="I11" s="1006"/>
      <c r="J11" s="1006"/>
      <c r="K11" s="1006"/>
      <c r="L11" s="1006"/>
      <c r="M11" s="1006"/>
      <c r="N11" s="1006"/>
      <c r="O11" s="1006"/>
      <c r="P11" s="1006"/>
      <c r="Q11" s="1006"/>
      <c r="R11" s="1006"/>
      <c r="S11" s="1006"/>
      <c r="T11" s="1006"/>
      <c r="U11" s="1006"/>
      <c r="V11" s="1006"/>
      <c r="W11" s="1006"/>
      <c r="X11" s="1006"/>
      <c r="Y11" s="1006"/>
      <c r="Z11" s="1006"/>
      <c r="AA11" s="1006"/>
      <c r="AB11" s="1007"/>
      <c r="AI11" s="716"/>
    </row>
    <row r="12" spans="1:35" ht="75" customHeight="1" x14ac:dyDescent="0.2">
      <c r="A12" s="198" t="s">
        <v>209</v>
      </c>
      <c r="B12" s="256" t="str">
        <f>'4'!B18</f>
        <v>Реконструкція котельні по вул. Нижанківського,4 в м. Стрий  із  заміною котла з адаптацією його системи керування в загальну систему автоматизації та диспетчеризації котельні без збільшення загальної потужності котельні котла "КОЛВІ 170"</v>
      </c>
      <c r="C12" s="663">
        <v>1</v>
      </c>
      <c r="D12" s="202">
        <f>'4'!D18</f>
        <v>833.27499999999998</v>
      </c>
      <c r="E12" s="786"/>
      <c r="F12" s="786"/>
      <c r="G12" s="786"/>
      <c r="H12" s="786"/>
      <c r="I12" s="786"/>
      <c r="J12" s="786"/>
      <c r="K12" s="786"/>
      <c r="L12" s="786"/>
      <c r="M12" s="786"/>
      <c r="N12" s="202"/>
      <c r="O12" s="202"/>
      <c r="P12" s="787"/>
      <c r="Q12" s="787"/>
      <c r="R12" s="202"/>
      <c r="S12" s="202"/>
      <c r="T12" s="314">
        <f>'4'!S18</f>
        <v>50.533882699041534</v>
      </c>
      <c r="U12" s="202"/>
      <c r="V12" s="202">
        <f>'4'!U18</f>
        <v>2.0778693119745464</v>
      </c>
      <c r="W12" s="202">
        <f>'Нижанківського,4'!E16/1000</f>
        <v>31.218178666116142</v>
      </c>
      <c r="X12" s="202">
        <f>('Нижанківського,4'!E22/1000)</f>
        <v>166.655</v>
      </c>
      <c r="Y12" s="202">
        <f>'Нижанківського,4'!E19/1000</f>
        <v>0</v>
      </c>
      <c r="Z12" s="202">
        <f>'Нижанківського,4'!E20/1000</f>
        <v>0</v>
      </c>
      <c r="AA12" s="202">
        <f>W12+X12+Y12+Z12</f>
        <v>197.87317866611613</v>
      </c>
      <c r="AB12" s="202">
        <f>W12+X12+Y12</f>
        <v>197.87317866611613</v>
      </c>
    </row>
    <row r="13" spans="1:35" ht="73.5" customHeight="1" x14ac:dyDescent="0.2">
      <c r="A13" s="198" t="s">
        <v>791</v>
      </c>
      <c r="B13" s="785" t="str">
        <f>'4'!B19</f>
        <v>Реконструкція котельні по вул. Болехівській,27 в м. Стрий    із  заміною газового  пальника на котлі ВК-34 з адаптацією його  системи керування в загальну систему автоматизації та диспетчерихзації</v>
      </c>
      <c r="C13" s="198">
        <v>1</v>
      </c>
      <c r="D13" s="200">
        <f>'4'!D19</f>
        <v>473.29700000000003</v>
      </c>
      <c r="E13" s="199"/>
      <c r="F13" s="199"/>
      <c r="G13" s="199"/>
      <c r="H13" s="199"/>
      <c r="I13" s="199"/>
      <c r="J13" s="199"/>
      <c r="K13" s="199"/>
      <c r="L13" s="199"/>
      <c r="M13" s="199"/>
      <c r="N13" s="200"/>
      <c r="O13" s="200"/>
      <c r="P13" s="201"/>
      <c r="Q13" s="201"/>
      <c r="R13" s="200"/>
      <c r="S13" s="200"/>
      <c r="T13" s="788">
        <f>'4'!S19</f>
        <v>32.557484319551314</v>
      </c>
      <c r="U13" s="200"/>
      <c r="V13" s="200">
        <f>'4'!U19</f>
        <v>5.3106477438244433</v>
      </c>
      <c r="W13" s="200">
        <f>'Болехівська,27'!E16/1000</f>
        <v>79.787862087425125</v>
      </c>
      <c r="X13" s="200">
        <f>'Болехівська,27'!E22/1000</f>
        <v>94.659399999999991</v>
      </c>
      <c r="Y13" s="200">
        <f>'Нижанківського,4'!E20/1000</f>
        <v>0</v>
      </c>
      <c r="Z13" s="200">
        <f>'Нижанківського,4'!E21/1000</f>
        <v>0</v>
      </c>
      <c r="AA13" s="200">
        <f>W13+X13+Y13+Z13</f>
        <v>174.44726208742512</v>
      </c>
      <c r="AB13" s="200">
        <f>W13+X13+Y13</f>
        <v>174.44726208742512</v>
      </c>
    </row>
    <row r="14" spans="1:35" ht="74.25" customHeight="1" x14ac:dyDescent="0.2">
      <c r="A14" s="198" t="s">
        <v>821</v>
      </c>
      <c r="B14" s="785" t="str">
        <f>'4'!B20</f>
        <v>Реконструкція котельні по вул. Вишневій,5 в м. Стрий    із  заміною газового  пальника на котлі ВК-34 з адаптацією його  системи керування в загальну систему автоматизації та диспетчеризації</v>
      </c>
      <c r="C14" s="198">
        <v>1</v>
      </c>
      <c r="D14" s="200">
        <f>'4'!D20</f>
        <v>476.58800000000002</v>
      </c>
      <c r="E14" s="199"/>
      <c r="F14" s="199"/>
      <c r="G14" s="199"/>
      <c r="H14" s="199"/>
      <c r="I14" s="199"/>
      <c r="J14" s="199"/>
      <c r="K14" s="199"/>
      <c r="L14" s="199"/>
      <c r="M14" s="199"/>
      <c r="N14" s="200"/>
      <c r="O14" s="200"/>
      <c r="P14" s="201"/>
      <c r="Q14" s="201"/>
      <c r="R14" s="200"/>
      <c r="S14" s="200"/>
      <c r="T14" s="788">
        <f>'4'!S20</f>
        <v>30.584241797985015</v>
      </c>
      <c r="U14" s="200"/>
      <c r="V14" s="200">
        <f>'4'!U20</f>
        <v>7.1592978564936374</v>
      </c>
      <c r="W14" s="200">
        <f>'Вишнева,5'!E16/1000</f>
        <v>107.56222170468175</v>
      </c>
      <c r="X14" s="200">
        <f>'Вишнева,5'!E22/1000</f>
        <v>79.431330000000003</v>
      </c>
      <c r="Y14" s="200">
        <f>'Нижанківського,4'!E21/1000</f>
        <v>0</v>
      </c>
      <c r="Z14" s="200">
        <v>0</v>
      </c>
      <c r="AA14" s="200">
        <f>W14+X14+Y14+Z14</f>
        <v>186.99355170468175</v>
      </c>
      <c r="AB14" s="200">
        <f>W14+X14+Y14</f>
        <v>186.99355170468175</v>
      </c>
    </row>
    <row r="15" spans="1:35" ht="12.75" customHeight="1" x14ac:dyDescent="0.2">
      <c r="A15" s="1002" t="s">
        <v>439</v>
      </c>
      <c r="B15" s="1003"/>
      <c r="C15" s="1004"/>
      <c r="D15" s="204">
        <f>SUM(D12:D14)</f>
        <v>1783.16</v>
      </c>
      <c r="E15" s="204">
        <f>SUM(E12:E12)</f>
        <v>0</v>
      </c>
      <c r="F15" s="204">
        <f>SUM(F12:F12)</f>
        <v>0</v>
      </c>
      <c r="G15" s="204" t="s">
        <v>299</v>
      </c>
      <c r="H15" s="204" t="s">
        <v>299</v>
      </c>
      <c r="I15" s="204" t="s">
        <v>299</v>
      </c>
      <c r="J15" s="204" t="s">
        <v>299</v>
      </c>
      <c r="K15" s="204" t="s">
        <v>299</v>
      </c>
      <c r="L15" s="204" t="s">
        <v>299</v>
      </c>
      <c r="M15" s="204">
        <f>SUM(M12:M12)</f>
        <v>0</v>
      </c>
      <c r="N15" s="204">
        <f>SUM(N12:N12)</f>
        <v>0</v>
      </c>
      <c r="O15" s="204">
        <f>SUM(O12:O12)</f>
        <v>0</v>
      </c>
      <c r="P15" s="204">
        <f>SUM(P12:P12)</f>
        <v>0</v>
      </c>
      <c r="Q15" s="204" t="s">
        <v>299</v>
      </c>
      <c r="R15" s="204">
        <f>SUM(R12:R12)</f>
        <v>0</v>
      </c>
      <c r="S15" s="204">
        <f>SUM(S12:S12)</f>
        <v>0</v>
      </c>
      <c r="T15" s="313">
        <f>(1+(D15-AA15)/AB15)*12</f>
        <v>38.257437304499902</v>
      </c>
      <c r="U15" s="204"/>
      <c r="V15" s="204">
        <f>SUM(V12:V14)</f>
        <v>14.547814912292626</v>
      </c>
      <c r="W15" s="204">
        <f>SUM(W12:W14)</f>
        <v>218.56826245822302</v>
      </c>
      <c r="X15" s="204">
        <f>SUM(X12:X14)</f>
        <v>340.74572999999998</v>
      </c>
      <c r="Y15" s="204">
        <f>SUM(Y12:Y12)</f>
        <v>0</v>
      </c>
      <c r="Z15" s="204">
        <f>Z12</f>
        <v>0</v>
      </c>
      <c r="AA15" s="204">
        <f>W15+X15+Y15+Z15</f>
        <v>559.31399245822297</v>
      </c>
      <c r="AB15" s="204">
        <f>W15+X15+Y15</f>
        <v>559.31399245822297</v>
      </c>
    </row>
    <row r="16" spans="1:35" ht="21" customHeight="1" x14ac:dyDescent="0.2">
      <c r="A16" s="197" t="s">
        <v>213</v>
      </c>
      <c r="B16" s="1015" t="s">
        <v>440</v>
      </c>
      <c r="C16" s="1016"/>
      <c r="D16" s="1016"/>
      <c r="E16" s="1016"/>
      <c r="F16" s="1016"/>
      <c r="G16" s="1016"/>
      <c r="H16" s="1016"/>
      <c r="I16" s="1016"/>
      <c r="J16" s="1016"/>
      <c r="K16" s="1016"/>
      <c r="L16" s="1016"/>
      <c r="M16" s="1016"/>
      <c r="N16" s="1016"/>
      <c r="O16" s="1016"/>
      <c r="P16" s="1016"/>
      <c r="Q16" s="1016"/>
      <c r="R16" s="1016"/>
      <c r="S16" s="1016"/>
      <c r="T16" s="1016"/>
      <c r="U16" s="1016"/>
      <c r="V16" s="1016"/>
      <c r="W16" s="1016"/>
      <c r="X16" s="1016"/>
      <c r="Y16" s="1016"/>
      <c r="Z16" s="1016"/>
      <c r="AA16" s="1016"/>
      <c r="AB16" s="1017"/>
    </row>
    <row r="17" spans="1:31" x14ac:dyDescent="0.2">
      <c r="A17" s="205" t="s">
        <v>215</v>
      </c>
      <c r="B17" s="205"/>
      <c r="C17" s="194"/>
      <c r="D17" s="194"/>
      <c r="E17" s="206" t="s">
        <v>269</v>
      </c>
      <c r="F17" s="206" t="s">
        <v>269</v>
      </c>
      <c r="G17" s="206" t="s">
        <v>269</v>
      </c>
      <c r="H17" s="206" t="s">
        <v>269</v>
      </c>
      <c r="I17" s="206" t="s">
        <v>269</v>
      </c>
      <c r="J17" s="206" t="s">
        <v>269</v>
      </c>
      <c r="K17" s="206" t="s">
        <v>269</v>
      </c>
      <c r="L17" s="206" t="s">
        <v>269</v>
      </c>
      <c r="M17" s="206" t="s">
        <v>269</v>
      </c>
      <c r="N17" s="194"/>
      <c r="O17" s="194"/>
      <c r="P17" s="207"/>
      <c r="Q17" s="207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</row>
    <row r="18" spans="1:31" x14ac:dyDescent="0.2">
      <c r="A18" s="1002" t="s">
        <v>352</v>
      </c>
      <c r="B18" s="1003"/>
      <c r="C18" s="1004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9"/>
      <c r="Q18" s="209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</row>
    <row r="19" spans="1:31" ht="17.25" customHeight="1" x14ac:dyDescent="0.2">
      <c r="A19" s="210" t="s">
        <v>364</v>
      </c>
      <c r="B19" s="1018" t="s">
        <v>441</v>
      </c>
      <c r="C19" s="1019"/>
      <c r="D19" s="1019"/>
      <c r="E19" s="1019"/>
      <c r="F19" s="1019"/>
      <c r="G19" s="1019"/>
      <c r="H19" s="1019"/>
      <c r="I19" s="1019"/>
      <c r="J19" s="1019"/>
      <c r="K19" s="1019"/>
      <c r="L19" s="1019"/>
      <c r="M19" s="1019"/>
      <c r="N19" s="1019"/>
      <c r="O19" s="1019"/>
      <c r="P19" s="1019"/>
      <c r="Q19" s="1019"/>
      <c r="R19" s="1019"/>
      <c r="S19" s="1019"/>
      <c r="T19" s="1019"/>
      <c r="U19" s="1019"/>
      <c r="V19" s="1019"/>
      <c r="W19" s="1019"/>
      <c r="X19" s="1019"/>
      <c r="Y19" s="1019"/>
      <c r="Z19" s="1019"/>
      <c r="AA19" s="1019"/>
      <c r="AB19" s="1020"/>
    </row>
    <row r="20" spans="1:31" ht="19.5" hidden="1" customHeight="1" x14ac:dyDescent="0.2">
      <c r="A20" s="198"/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655"/>
      <c r="W20" s="656"/>
      <c r="X20" s="656"/>
      <c r="Y20" s="256"/>
      <c r="Z20" s="256"/>
      <c r="AA20" s="256"/>
      <c r="AB20" s="655"/>
    </row>
    <row r="21" spans="1:31" ht="15" x14ac:dyDescent="0.25">
      <c r="A21" s="198" t="s">
        <v>442</v>
      </c>
      <c r="B21" s="211"/>
      <c r="C21" s="212"/>
      <c r="D21" s="201"/>
      <c r="E21" s="199"/>
      <c r="F21" s="199"/>
      <c r="G21" s="199"/>
      <c r="H21" s="199"/>
      <c r="I21" s="199"/>
      <c r="J21" s="199"/>
      <c r="K21" s="199"/>
      <c r="L21" s="199"/>
      <c r="M21" s="199"/>
      <c r="N21" s="200"/>
      <c r="O21" s="200"/>
      <c r="P21" s="201"/>
      <c r="Q21" s="200"/>
      <c r="R21" s="200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</row>
    <row r="22" spans="1:31" ht="15" x14ac:dyDescent="0.25">
      <c r="A22" s="198" t="s">
        <v>443</v>
      </c>
      <c r="B22" s="211"/>
      <c r="C22" s="212"/>
      <c r="D22" s="201"/>
      <c r="E22" s="199"/>
      <c r="F22" s="199"/>
      <c r="G22" s="199"/>
      <c r="H22" s="199"/>
      <c r="I22" s="199"/>
      <c r="J22" s="199"/>
      <c r="K22" s="199"/>
      <c r="L22" s="199"/>
      <c r="M22" s="199"/>
      <c r="N22" s="200"/>
      <c r="O22" s="200"/>
      <c r="P22" s="201"/>
      <c r="Q22" s="200"/>
      <c r="R22" s="200"/>
      <c r="S22" s="200"/>
      <c r="T22" s="200"/>
      <c r="U22" s="201"/>
      <c r="V22" s="200"/>
      <c r="W22" s="200"/>
      <c r="X22" s="200"/>
      <c r="Y22" s="201"/>
      <c r="Z22" s="201"/>
      <c r="AA22" s="201"/>
      <c r="AB22" s="200"/>
    </row>
    <row r="23" spans="1:31" ht="15" customHeight="1" x14ac:dyDescent="0.2">
      <c r="A23" s="1002" t="s">
        <v>353</v>
      </c>
      <c r="B23" s="1003"/>
      <c r="C23" s="1004"/>
      <c r="D23" s="213">
        <f>SUM(D20:D22)</f>
        <v>0</v>
      </c>
      <c r="E23" s="213">
        <f>SUM(E20:E22)</f>
        <v>0</v>
      </c>
      <c r="F23" s="213">
        <f>SUM(F20:F22)</f>
        <v>0</v>
      </c>
      <c r="G23" s="204" t="s">
        <v>299</v>
      </c>
      <c r="H23" s="204" t="s">
        <v>299</v>
      </c>
      <c r="I23" s="204" t="s">
        <v>299</v>
      </c>
      <c r="J23" s="204" t="s">
        <v>299</v>
      </c>
      <c r="K23" s="204" t="s">
        <v>299</v>
      </c>
      <c r="L23" s="204" t="s">
        <v>299</v>
      </c>
      <c r="M23" s="213">
        <f>SUM(M20:M22)</f>
        <v>0</v>
      </c>
      <c r="N23" s="213">
        <f>SUM(N20:N22)</f>
        <v>0</v>
      </c>
      <c r="O23" s="213">
        <f>SUM(O20:O22)</f>
        <v>0</v>
      </c>
      <c r="P23" s="213" t="s">
        <v>299</v>
      </c>
      <c r="Q23" s="213">
        <f>SUM(Q20:Q22)</f>
        <v>0</v>
      </c>
      <c r="R23" s="213">
        <f>SUM(R20:R22)</f>
        <v>0</v>
      </c>
      <c r="S23" s="213"/>
      <c r="T23" s="213"/>
      <c r="U23" s="213" t="s">
        <v>299</v>
      </c>
      <c r="V23" s="213"/>
      <c r="W23" s="213"/>
      <c r="X23" s="213"/>
      <c r="Y23" s="213"/>
      <c r="Z23" s="213"/>
      <c r="AA23" s="213"/>
      <c r="AB23" s="213"/>
    </row>
    <row r="24" spans="1:31" ht="14.25" customHeight="1" x14ac:dyDescent="0.2">
      <c r="A24" s="1021" t="s">
        <v>355</v>
      </c>
      <c r="B24" s="1022"/>
      <c r="C24" s="1023"/>
      <c r="D24" s="204">
        <f>D15+D18+D23</f>
        <v>1783.16</v>
      </c>
      <c r="E24" s="204">
        <f t="shared" ref="E24:AB24" si="0">E15+E18+E23</f>
        <v>0</v>
      </c>
      <c r="F24" s="204">
        <f t="shared" si="0"/>
        <v>0</v>
      </c>
      <c r="G24" s="204" t="e">
        <f t="shared" si="0"/>
        <v>#VALUE!</v>
      </c>
      <c r="H24" s="204" t="e">
        <f t="shared" si="0"/>
        <v>#VALUE!</v>
      </c>
      <c r="I24" s="204" t="e">
        <f t="shared" si="0"/>
        <v>#VALUE!</v>
      </c>
      <c r="J24" s="204" t="e">
        <f t="shared" si="0"/>
        <v>#VALUE!</v>
      </c>
      <c r="K24" s="204" t="e">
        <f t="shared" si="0"/>
        <v>#VALUE!</v>
      </c>
      <c r="L24" s="204" t="e">
        <f t="shared" si="0"/>
        <v>#VALUE!</v>
      </c>
      <c r="M24" s="204">
        <f t="shared" si="0"/>
        <v>0</v>
      </c>
      <c r="N24" s="204">
        <f t="shared" si="0"/>
        <v>0</v>
      </c>
      <c r="O24" s="204">
        <f t="shared" si="0"/>
        <v>0</v>
      </c>
      <c r="P24" s="204" t="e">
        <f t="shared" si="0"/>
        <v>#VALUE!</v>
      </c>
      <c r="Q24" s="204" t="e">
        <f t="shared" si="0"/>
        <v>#VALUE!</v>
      </c>
      <c r="R24" s="204">
        <f t="shared" si="0"/>
        <v>0</v>
      </c>
      <c r="S24" s="204">
        <f t="shared" si="0"/>
        <v>0</v>
      </c>
      <c r="T24" s="313">
        <f>(1+(D24-AA24)/AB24)*12</f>
        <v>38.257437304499902</v>
      </c>
      <c r="U24" s="204" t="e">
        <f t="shared" si="0"/>
        <v>#VALUE!</v>
      </c>
      <c r="V24" s="204">
        <f t="shared" si="0"/>
        <v>14.547814912292626</v>
      </c>
      <c r="W24" s="204">
        <f t="shared" si="0"/>
        <v>218.56826245822302</v>
      </c>
      <c r="X24" s="204">
        <f t="shared" si="0"/>
        <v>340.74572999999998</v>
      </c>
      <c r="Y24" s="204">
        <f t="shared" si="0"/>
        <v>0</v>
      </c>
      <c r="Z24" s="204">
        <f t="shared" si="0"/>
        <v>0</v>
      </c>
      <c r="AA24" s="204">
        <f t="shared" si="0"/>
        <v>559.31399245822297</v>
      </c>
      <c r="AB24" s="204">
        <f t="shared" si="0"/>
        <v>559.31399245822297</v>
      </c>
    </row>
    <row r="25" spans="1:31" ht="25.5" customHeight="1" x14ac:dyDescent="0.2">
      <c r="A25" s="196" t="s">
        <v>217</v>
      </c>
      <c r="B25" s="1012" t="s">
        <v>444</v>
      </c>
      <c r="C25" s="1013"/>
      <c r="D25" s="1013"/>
      <c r="E25" s="1013"/>
      <c r="F25" s="1013"/>
      <c r="G25" s="1013"/>
      <c r="H25" s="1013"/>
      <c r="I25" s="1013"/>
      <c r="J25" s="1013"/>
      <c r="K25" s="1013"/>
      <c r="L25" s="1013"/>
      <c r="M25" s="1013"/>
      <c r="N25" s="1013"/>
      <c r="O25" s="1013"/>
      <c r="P25" s="1013"/>
      <c r="Q25" s="1013"/>
      <c r="R25" s="1013"/>
      <c r="S25" s="1013"/>
      <c r="T25" s="1013"/>
      <c r="U25" s="1013"/>
      <c r="V25" s="1013"/>
      <c r="W25" s="1013"/>
      <c r="X25" s="1013"/>
      <c r="Y25" s="1013"/>
      <c r="Z25" s="1013"/>
      <c r="AA25" s="1013"/>
      <c r="AB25" s="1014"/>
    </row>
    <row r="26" spans="1:31" ht="15" customHeight="1" x14ac:dyDescent="0.2">
      <c r="A26" s="214" t="s">
        <v>218</v>
      </c>
      <c r="B26" s="1005" t="s">
        <v>438</v>
      </c>
      <c r="C26" s="1006"/>
      <c r="D26" s="1006"/>
      <c r="E26" s="1006"/>
      <c r="F26" s="1006"/>
      <c r="G26" s="1006"/>
      <c r="H26" s="1006"/>
      <c r="I26" s="1006"/>
      <c r="J26" s="1006"/>
      <c r="K26" s="1006"/>
      <c r="L26" s="1006"/>
      <c r="M26" s="1006"/>
      <c r="N26" s="1006"/>
      <c r="O26" s="1006"/>
      <c r="P26" s="1006"/>
      <c r="Q26" s="1006"/>
      <c r="R26" s="1006"/>
      <c r="S26" s="1006"/>
      <c r="T26" s="1006"/>
      <c r="U26" s="1006"/>
      <c r="V26" s="1006"/>
      <c r="W26" s="1006"/>
      <c r="X26" s="1006"/>
      <c r="Y26" s="1006"/>
      <c r="Z26" s="1006"/>
      <c r="AA26" s="1006"/>
      <c r="AB26" s="1007"/>
    </row>
    <row r="27" spans="1:31" x14ac:dyDescent="0.2">
      <c r="A27" s="205" t="s">
        <v>219</v>
      </c>
      <c r="B27" s="205"/>
      <c r="C27" s="194"/>
      <c r="D27" s="194"/>
      <c r="E27" s="206" t="s">
        <v>269</v>
      </c>
      <c r="F27" s="206" t="s">
        <v>269</v>
      </c>
      <c r="G27" s="206" t="s">
        <v>269</v>
      </c>
      <c r="H27" s="206" t="s">
        <v>269</v>
      </c>
      <c r="I27" s="206" t="s">
        <v>269</v>
      </c>
      <c r="J27" s="206" t="s">
        <v>269</v>
      </c>
      <c r="K27" s="206" t="s">
        <v>269</v>
      </c>
      <c r="L27" s="206" t="s">
        <v>269</v>
      </c>
      <c r="M27" s="206" t="s">
        <v>269</v>
      </c>
      <c r="N27" s="194"/>
      <c r="O27" s="194"/>
      <c r="P27" s="207"/>
      <c r="Q27" s="207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E27" s="190">
        <v>1</v>
      </c>
    </row>
    <row r="28" spans="1:31" ht="12.75" customHeight="1" x14ac:dyDescent="0.2">
      <c r="A28" s="1002" t="s">
        <v>356</v>
      </c>
      <c r="B28" s="1003"/>
      <c r="C28" s="1004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9"/>
      <c r="Q28" s="209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</row>
    <row r="29" spans="1:31" ht="20.25" customHeight="1" x14ac:dyDescent="0.2">
      <c r="A29" s="215" t="s">
        <v>220</v>
      </c>
      <c r="B29" s="1005" t="s">
        <v>440</v>
      </c>
      <c r="C29" s="1006"/>
      <c r="D29" s="1006"/>
      <c r="E29" s="1006"/>
      <c r="F29" s="1006"/>
      <c r="G29" s="1006"/>
      <c r="H29" s="1006"/>
      <c r="I29" s="1006"/>
      <c r="J29" s="1006"/>
      <c r="K29" s="1006"/>
      <c r="L29" s="1006"/>
      <c r="M29" s="1006"/>
      <c r="N29" s="1006"/>
      <c r="O29" s="1006"/>
      <c r="P29" s="1006"/>
      <c r="Q29" s="1006"/>
      <c r="R29" s="1006"/>
      <c r="S29" s="1006"/>
      <c r="T29" s="1006"/>
      <c r="U29" s="1006"/>
      <c r="V29" s="1006"/>
      <c r="W29" s="1006"/>
      <c r="X29" s="1006"/>
      <c r="Y29" s="1006"/>
      <c r="Z29" s="1006"/>
      <c r="AA29" s="1006"/>
      <c r="AB29" s="1007"/>
    </row>
    <row r="30" spans="1:31" ht="20.25" customHeight="1" x14ac:dyDescent="0.2">
      <c r="A30" s="215"/>
      <c r="B30" s="631"/>
      <c r="C30" s="632"/>
      <c r="D30" s="632"/>
      <c r="E30" s="632"/>
      <c r="F30" s="632"/>
      <c r="G30" s="632"/>
      <c r="H30" s="632"/>
      <c r="I30" s="632"/>
      <c r="J30" s="632"/>
      <c r="K30" s="632"/>
      <c r="L30" s="632"/>
      <c r="M30" s="632"/>
      <c r="N30" s="632"/>
      <c r="O30" s="632"/>
      <c r="P30" s="632"/>
      <c r="Q30" s="632"/>
      <c r="R30" s="632"/>
      <c r="S30" s="632"/>
      <c r="T30" s="632"/>
      <c r="U30" s="632"/>
      <c r="V30" s="632"/>
      <c r="W30" s="632"/>
      <c r="X30" s="632"/>
      <c r="Y30" s="632"/>
      <c r="Z30" s="632"/>
      <c r="AA30" s="632"/>
      <c r="AB30" s="633"/>
    </row>
    <row r="31" spans="1:31" x14ac:dyDescent="0.2">
      <c r="A31" s="205" t="s">
        <v>221</v>
      </c>
      <c r="B31" s="205"/>
      <c r="C31" s="194"/>
      <c r="D31" s="194"/>
      <c r="E31" s="206" t="s">
        <v>269</v>
      </c>
      <c r="F31" s="206" t="s">
        <v>269</v>
      </c>
      <c r="G31" s="206" t="s">
        <v>269</v>
      </c>
      <c r="H31" s="206" t="s">
        <v>269</v>
      </c>
      <c r="I31" s="206" t="s">
        <v>269</v>
      </c>
      <c r="J31" s="206" t="s">
        <v>269</v>
      </c>
      <c r="K31" s="206" t="s">
        <v>269</v>
      </c>
      <c r="L31" s="206" t="s">
        <v>269</v>
      </c>
      <c r="M31" s="206" t="s">
        <v>269</v>
      </c>
      <c r="N31" s="194"/>
      <c r="O31" s="194"/>
      <c r="P31" s="207"/>
      <c r="Q31" s="207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</row>
    <row r="32" spans="1:31" x14ac:dyDescent="0.2">
      <c r="A32" s="1002" t="s">
        <v>357</v>
      </c>
      <c r="B32" s="1003"/>
      <c r="C32" s="1004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9"/>
      <c r="Q32" s="209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</row>
    <row r="33" spans="1:28" ht="12.75" customHeight="1" x14ac:dyDescent="0.2">
      <c r="A33" s="205" t="s">
        <v>222</v>
      </c>
      <c r="B33" s="1005" t="s">
        <v>367</v>
      </c>
      <c r="C33" s="1006"/>
      <c r="D33" s="1006"/>
      <c r="E33" s="1006"/>
      <c r="F33" s="1006"/>
      <c r="G33" s="1006"/>
      <c r="H33" s="1006"/>
      <c r="I33" s="1006"/>
      <c r="J33" s="1006"/>
      <c r="K33" s="1006"/>
      <c r="L33" s="1006"/>
      <c r="M33" s="1006"/>
      <c r="N33" s="1006"/>
      <c r="O33" s="1006"/>
      <c r="P33" s="1006"/>
      <c r="Q33" s="1006"/>
      <c r="R33" s="1006"/>
      <c r="S33" s="1006"/>
      <c r="T33" s="1006"/>
      <c r="U33" s="1006"/>
      <c r="V33" s="1006"/>
      <c r="W33" s="1006"/>
      <c r="X33" s="1006"/>
      <c r="Y33" s="1006"/>
      <c r="Z33" s="1006"/>
      <c r="AA33" s="1006"/>
      <c r="AB33" s="1007"/>
    </row>
    <row r="34" spans="1:28" ht="15" x14ac:dyDescent="0.25">
      <c r="A34" s="198" t="s">
        <v>223</v>
      </c>
      <c r="B34" s="211"/>
      <c r="C34" s="200"/>
      <c r="D34" s="201"/>
      <c r="E34" s="199" t="e">
        <f>#REF!</f>
        <v>#REF!</v>
      </c>
      <c r="F34" s="199" t="e">
        <f>#REF!</f>
        <v>#REF!</v>
      </c>
      <c r="G34" s="199" t="e">
        <f>#REF!</f>
        <v>#REF!</v>
      </c>
      <c r="H34" s="199" t="e">
        <f>#REF!</f>
        <v>#REF!</v>
      </c>
      <c r="I34" s="199" t="e">
        <f>#REF!</f>
        <v>#REF!</v>
      </c>
      <c r="J34" s="199" t="e">
        <f>#REF!</f>
        <v>#REF!</v>
      </c>
      <c r="K34" s="199" t="s">
        <v>299</v>
      </c>
      <c r="L34" s="199" t="s">
        <v>299</v>
      </c>
      <c r="M34" s="199" t="e">
        <f>SUM(E34:F34,K34:L34)</f>
        <v>#REF!</v>
      </c>
      <c r="N34" s="201" t="e">
        <f>#REF!</f>
        <v>#REF!</v>
      </c>
      <c r="O34" s="200" t="e">
        <f>#REF!</f>
        <v>#REF!</v>
      </c>
      <c r="P34" s="201" t="s">
        <v>299</v>
      </c>
      <c r="Q34" s="201" t="s">
        <v>299</v>
      </c>
      <c r="R34" s="200">
        <f>D34</f>
        <v>0</v>
      </c>
      <c r="S34" s="200" t="s">
        <v>299</v>
      </c>
      <c r="T34" s="200"/>
      <c r="U34" s="200" t="s">
        <v>299</v>
      </c>
      <c r="V34" s="200"/>
      <c r="W34" s="200"/>
      <c r="X34" s="200"/>
      <c r="Y34" s="200"/>
      <c r="Z34" s="200"/>
      <c r="AA34" s="200"/>
      <c r="AB34" s="200"/>
    </row>
    <row r="35" spans="1:28" ht="15" x14ac:dyDescent="0.25">
      <c r="A35" s="198" t="s">
        <v>445</v>
      </c>
      <c r="B35" s="211"/>
      <c r="C35" s="200"/>
      <c r="D35" s="201"/>
      <c r="E35" s="199" t="e">
        <f>#REF!</f>
        <v>#REF!</v>
      </c>
      <c r="F35" s="199" t="e">
        <f>#REF!</f>
        <v>#REF!</v>
      </c>
      <c r="G35" s="199" t="e">
        <f>#REF!</f>
        <v>#REF!</v>
      </c>
      <c r="H35" s="199" t="e">
        <f>#REF!</f>
        <v>#REF!</v>
      </c>
      <c r="I35" s="199" t="e">
        <f>#REF!</f>
        <v>#REF!</v>
      </c>
      <c r="J35" s="199" t="e">
        <f>#REF!</f>
        <v>#REF!</v>
      </c>
      <c r="K35" s="199" t="s">
        <v>299</v>
      </c>
      <c r="L35" s="199" t="s">
        <v>299</v>
      </c>
      <c r="M35" s="199" t="e">
        <f>SUM(E35:F35,K35:L35)</f>
        <v>#REF!</v>
      </c>
      <c r="N35" s="200" t="e">
        <f>#REF!</f>
        <v>#REF!</v>
      </c>
      <c r="O35" s="200" t="e">
        <f>#REF!</f>
        <v>#REF!</v>
      </c>
      <c r="P35" s="201" t="s">
        <v>299</v>
      </c>
      <c r="Q35" s="201" t="s">
        <v>299</v>
      </c>
      <c r="R35" s="200">
        <f>D35</f>
        <v>0</v>
      </c>
      <c r="S35" s="200" t="s">
        <v>299</v>
      </c>
      <c r="T35" s="200"/>
      <c r="U35" s="200" t="s">
        <v>299</v>
      </c>
      <c r="V35" s="200"/>
      <c r="W35" s="200"/>
      <c r="X35" s="200"/>
      <c r="Y35" s="200"/>
      <c r="Z35" s="200"/>
      <c r="AA35" s="200"/>
      <c r="AB35" s="200"/>
    </row>
    <row r="36" spans="1:28" ht="13.5" customHeight="1" x14ac:dyDescent="0.2">
      <c r="A36" s="1002" t="s">
        <v>358</v>
      </c>
      <c r="B36" s="1003"/>
      <c r="C36" s="1004"/>
      <c r="D36" s="213"/>
      <c r="E36" s="213" t="e">
        <f>SUM(E34:E35)</f>
        <v>#REF!</v>
      </c>
      <c r="F36" s="204" t="s">
        <v>299</v>
      </c>
      <c r="G36" s="204" t="s">
        <v>299</v>
      </c>
      <c r="H36" s="204" t="s">
        <v>299</v>
      </c>
      <c r="I36" s="204" t="s">
        <v>299</v>
      </c>
      <c r="J36" s="204" t="s">
        <v>299</v>
      </c>
      <c r="K36" s="204" t="s">
        <v>299</v>
      </c>
      <c r="L36" s="204" t="s">
        <v>299</v>
      </c>
      <c r="M36" s="213" t="e">
        <f t="shared" ref="M36:R36" si="1">SUM(M34:M35)</f>
        <v>#REF!</v>
      </c>
      <c r="N36" s="213" t="s">
        <v>299</v>
      </c>
      <c r="O36" s="213" t="e">
        <f t="shared" si="1"/>
        <v>#REF!</v>
      </c>
      <c r="P36" s="204" t="s">
        <v>299</v>
      </c>
      <c r="Q36" s="204" t="s">
        <v>299</v>
      </c>
      <c r="R36" s="213">
        <f t="shared" si="1"/>
        <v>0</v>
      </c>
      <c r="S36" s="204" t="s">
        <v>299</v>
      </c>
      <c r="T36" s="204"/>
      <c r="U36" s="204" t="s">
        <v>299</v>
      </c>
      <c r="V36" s="204"/>
      <c r="W36" s="204"/>
      <c r="X36" s="204"/>
      <c r="Y36" s="204"/>
      <c r="Z36" s="204"/>
      <c r="AA36" s="204"/>
      <c r="AB36" s="204"/>
    </row>
    <row r="37" spans="1:28" ht="16.5" customHeight="1" x14ac:dyDescent="0.2">
      <c r="A37" s="215" t="s">
        <v>224</v>
      </c>
      <c r="B37" s="1005" t="s">
        <v>368</v>
      </c>
      <c r="C37" s="1006"/>
      <c r="D37" s="1006"/>
      <c r="E37" s="1006"/>
      <c r="F37" s="1006"/>
      <c r="G37" s="1006"/>
      <c r="H37" s="1006"/>
      <c r="I37" s="1006"/>
      <c r="J37" s="1006"/>
      <c r="K37" s="1006"/>
      <c r="L37" s="1006"/>
      <c r="M37" s="1006"/>
      <c r="N37" s="1006"/>
      <c r="O37" s="1006"/>
      <c r="P37" s="1006"/>
      <c r="Q37" s="1006"/>
      <c r="R37" s="1006"/>
      <c r="S37" s="1006"/>
      <c r="T37" s="1006"/>
      <c r="U37" s="1006"/>
      <c r="V37" s="1006"/>
      <c r="W37" s="1006"/>
      <c r="X37" s="1006"/>
      <c r="Y37" s="1006"/>
      <c r="Z37" s="1006"/>
      <c r="AA37" s="1006"/>
      <c r="AB37" s="1007"/>
    </row>
    <row r="38" spans="1:28" x14ac:dyDescent="0.2">
      <c r="A38" s="205" t="s">
        <v>225</v>
      </c>
      <c r="B38" s="205"/>
      <c r="C38" s="194"/>
      <c r="D38" s="194"/>
      <c r="E38" s="206" t="s">
        <v>269</v>
      </c>
      <c r="F38" s="206" t="s">
        <v>269</v>
      </c>
      <c r="G38" s="206" t="s">
        <v>269</v>
      </c>
      <c r="H38" s="206" t="s">
        <v>269</v>
      </c>
      <c r="I38" s="206" t="s">
        <v>269</v>
      </c>
      <c r="J38" s="206" t="s">
        <v>269</v>
      </c>
      <c r="K38" s="206" t="s">
        <v>269</v>
      </c>
      <c r="L38" s="206" t="s">
        <v>269</v>
      </c>
      <c r="M38" s="206" t="s">
        <v>269</v>
      </c>
      <c r="N38" s="194"/>
      <c r="O38" s="194"/>
      <c r="P38" s="207"/>
      <c r="Q38" s="207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</row>
    <row r="39" spans="1:28" ht="15" customHeight="1" x14ac:dyDescent="0.2">
      <c r="A39" s="1002" t="s">
        <v>359</v>
      </c>
      <c r="B39" s="1003"/>
      <c r="C39" s="1004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9"/>
      <c r="Q39" s="209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</row>
    <row r="40" spans="1:28" ht="14.25" customHeight="1" x14ac:dyDescent="0.2">
      <c r="A40" s="205" t="s">
        <v>226</v>
      </c>
      <c r="B40" s="205"/>
      <c r="C40" s="1008" t="s">
        <v>365</v>
      </c>
      <c r="D40" s="1008"/>
      <c r="E40" s="1008"/>
      <c r="F40" s="1008"/>
      <c r="G40" s="1008"/>
      <c r="H40" s="1008"/>
      <c r="I40" s="1008"/>
      <c r="J40" s="1008"/>
      <c r="K40" s="1008"/>
      <c r="L40" s="1008"/>
      <c r="M40" s="1008"/>
      <c r="N40" s="1008"/>
      <c r="O40" s="1008"/>
      <c r="P40" s="1008"/>
      <c r="Q40" s="1008"/>
      <c r="R40" s="1008"/>
      <c r="S40" s="1008"/>
      <c r="T40" s="1008"/>
      <c r="U40" s="1008"/>
      <c r="V40" s="1008"/>
      <c r="W40" s="1008"/>
      <c r="X40" s="1008"/>
      <c r="Y40" s="1008"/>
      <c r="Z40" s="1008"/>
      <c r="AA40" s="1008"/>
      <c r="AB40" s="1008"/>
    </row>
    <row r="41" spans="1:28" x14ac:dyDescent="0.2">
      <c r="A41" s="205" t="s">
        <v>266</v>
      </c>
      <c r="B41" s="205"/>
      <c r="C41" s="194"/>
      <c r="D41" s="194"/>
      <c r="E41" s="206" t="s">
        <v>269</v>
      </c>
      <c r="F41" s="206" t="s">
        <v>269</v>
      </c>
      <c r="G41" s="206" t="s">
        <v>269</v>
      </c>
      <c r="H41" s="206" t="s">
        <v>269</v>
      </c>
      <c r="I41" s="206" t="s">
        <v>269</v>
      </c>
      <c r="J41" s="206" t="s">
        <v>269</v>
      </c>
      <c r="K41" s="206" t="s">
        <v>269</v>
      </c>
      <c r="L41" s="206" t="s">
        <v>269</v>
      </c>
      <c r="M41" s="206" t="s">
        <v>269</v>
      </c>
      <c r="N41" s="194"/>
      <c r="O41" s="194"/>
      <c r="P41" s="207"/>
      <c r="Q41" s="207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</row>
    <row r="42" spans="1:28" ht="12.75" customHeight="1" x14ac:dyDescent="0.2">
      <c r="A42" s="1002" t="s">
        <v>446</v>
      </c>
      <c r="B42" s="1003"/>
      <c r="C42" s="1004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9"/>
      <c r="Q42" s="209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</row>
    <row r="43" spans="1:28" ht="12" customHeight="1" x14ac:dyDescent="0.2">
      <c r="A43" s="1002" t="s">
        <v>361</v>
      </c>
      <c r="B43" s="1003"/>
      <c r="C43" s="1004"/>
      <c r="D43" s="213"/>
      <c r="E43" s="213" t="e">
        <f>SUM(E42,E39,E36,E32,E28)</f>
        <v>#REF!</v>
      </c>
      <c r="F43" s="204" t="s">
        <v>299</v>
      </c>
      <c r="G43" s="204" t="s">
        <v>299</v>
      </c>
      <c r="H43" s="204" t="s">
        <v>299</v>
      </c>
      <c r="I43" s="204" t="s">
        <v>299</v>
      </c>
      <c r="J43" s="204" t="s">
        <v>299</v>
      </c>
      <c r="K43" s="204" t="s">
        <v>299</v>
      </c>
      <c r="L43" s="204" t="s">
        <v>299</v>
      </c>
      <c r="M43" s="213" t="e">
        <f>SUM(M42,M39,M36,M32,M28)</f>
        <v>#REF!</v>
      </c>
      <c r="N43" s="213" t="s">
        <v>299</v>
      </c>
      <c r="O43" s="213" t="e">
        <f>SUM(O42,O39,O36,O32,O28)</f>
        <v>#REF!</v>
      </c>
      <c r="P43" s="213" t="s">
        <v>299</v>
      </c>
      <c r="Q43" s="213" t="s">
        <v>299</v>
      </c>
      <c r="R43" s="213">
        <f>SUM(R42,R39,R36,R32,R28)</f>
        <v>0</v>
      </c>
      <c r="S43" s="204" t="s">
        <v>299</v>
      </c>
      <c r="T43" s="204"/>
      <c r="U43" s="204" t="s">
        <v>299</v>
      </c>
      <c r="V43" s="204"/>
      <c r="W43" s="204"/>
      <c r="X43" s="204"/>
      <c r="Y43" s="204"/>
      <c r="Z43" s="204"/>
      <c r="AA43" s="204"/>
      <c r="AB43" s="204"/>
    </row>
    <row r="44" spans="1:28" s="218" customFormat="1" x14ac:dyDescent="0.2">
      <c r="A44" s="1030" t="s">
        <v>362</v>
      </c>
      <c r="B44" s="1031"/>
      <c r="C44" s="1032"/>
      <c r="D44" s="216">
        <f>D24+D43</f>
        <v>1783.16</v>
      </c>
      <c r="E44" s="216" t="e">
        <f t="shared" ref="E44:AB44" si="2">E24+E43</f>
        <v>#REF!</v>
      </c>
      <c r="F44" s="216" t="e">
        <f t="shared" si="2"/>
        <v>#VALUE!</v>
      </c>
      <c r="G44" s="216" t="e">
        <f t="shared" si="2"/>
        <v>#VALUE!</v>
      </c>
      <c r="H44" s="216" t="e">
        <f t="shared" si="2"/>
        <v>#VALUE!</v>
      </c>
      <c r="I44" s="216" t="e">
        <f t="shared" si="2"/>
        <v>#VALUE!</v>
      </c>
      <c r="J44" s="216" t="e">
        <f t="shared" si="2"/>
        <v>#VALUE!</v>
      </c>
      <c r="K44" s="216" t="e">
        <f t="shared" si="2"/>
        <v>#VALUE!</v>
      </c>
      <c r="L44" s="216" t="e">
        <f t="shared" si="2"/>
        <v>#VALUE!</v>
      </c>
      <c r="M44" s="216" t="e">
        <f t="shared" si="2"/>
        <v>#REF!</v>
      </c>
      <c r="N44" s="216" t="e">
        <f t="shared" si="2"/>
        <v>#VALUE!</v>
      </c>
      <c r="O44" s="216" t="e">
        <f t="shared" si="2"/>
        <v>#REF!</v>
      </c>
      <c r="P44" s="216" t="e">
        <f t="shared" si="2"/>
        <v>#VALUE!</v>
      </c>
      <c r="Q44" s="216" t="e">
        <f t="shared" si="2"/>
        <v>#VALUE!</v>
      </c>
      <c r="R44" s="216">
        <f t="shared" si="2"/>
        <v>0</v>
      </c>
      <c r="S44" s="216" t="e">
        <f t="shared" si="2"/>
        <v>#VALUE!</v>
      </c>
      <c r="T44" s="204">
        <f>(1+(D44-AA44)/AB44)*12</f>
        <v>38.257437304499902</v>
      </c>
      <c r="U44" s="216" t="e">
        <f t="shared" si="2"/>
        <v>#VALUE!</v>
      </c>
      <c r="V44" s="216">
        <f t="shared" si="2"/>
        <v>14.547814912292626</v>
      </c>
      <c r="W44" s="216">
        <f t="shared" si="2"/>
        <v>218.56826245822302</v>
      </c>
      <c r="X44" s="216">
        <f t="shared" si="2"/>
        <v>340.74572999999998</v>
      </c>
      <c r="Y44" s="216">
        <f t="shared" si="2"/>
        <v>0</v>
      </c>
      <c r="Z44" s="216">
        <f t="shared" si="2"/>
        <v>0</v>
      </c>
      <c r="AA44" s="216">
        <f t="shared" si="2"/>
        <v>559.31399245822297</v>
      </c>
      <c r="AB44" s="216">
        <f t="shared" si="2"/>
        <v>559.31399245822297</v>
      </c>
    </row>
    <row r="45" spans="1:28" ht="16.5" customHeight="1" x14ac:dyDescent="0.2">
      <c r="A45" s="194" t="s">
        <v>363</v>
      </c>
      <c r="B45" s="1033" t="s">
        <v>227</v>
      </c>
      <c r="C45" s="1034"/>
      <c r="D45" s="1034"/>
      <c r="E45" s="1034"/>
      <c r="F45" s="1034"/>
      <c r="G45" s="1034"/>
      <c r="H45" s="1034"/>
      <c r="I45" s="1034"/>
      <c r="J45" s="1034"/>
      <c r="K45" s="1034"/>
      <c r="L45" s="1034"/>
      <c r="M45" s="1034"/>
      <c r="N45" s="1034"/>
      <c r="O45" s="1034"/>
      <c r="P45" s="1034"/>
      <c r="Q45" s="1034"/>
      <c r="R45" s="1034"/>
      <c r="S45" s="1034"/>
      <c r="T45" s="1034"/>
      <c r="U45" s="1034"/>
      <c r="V45" s="1034"/>
      <c r="W45" s="1034"/>
      <c r="X45" s="1034"/>
      <c r="Y45" s="1034"/>
      <c r="Z45" s="1034"/>
      <c r="AA45" s="1034"/>
      <c r="AB45" s="1035"/>
    </row>
    <row r="46" spans="1:28" ht="31.5" customHeight="1" x14ac:dyDescent="0.2">
      <c r="A46" s="196" t="s">
        <v>229</v>
      </c>
      <c r="B46" s="1009" t="s">
        <v>447</v>
      </c>
      <c r="C46" s="1010"/>
      <c r="D46" s="1010"/>
      <c r="E46" s="1010"/>
      <c r="F46" s="1010"/>
      <c r="G46" s="1010"/>
      <c r="H46" s="1010"/>
      <c r="I46" s="1010"/>
      <c r="J46" s="1010"/>
      <c r="K46" s="1010"/>
      <c r="L46" s="1010"/>
      <c r="M46" s="1010"/>
      <c r="N46" s="1010"/>
      <c r="O46" s="1010"/>
      <c r="P46" s="1010"/>
      <c r="Q46" s="1010"/>
      <c r="R46" s="1010"/>
      <c r="S46" s="1010"/>
      <c r="T46" s="1010"/>
      <c r="U46" s="1010"/>
      <c r="V46" s="1010"/>
      <c r="W46" s="1010"/>
      <c r="X46" s="1010"/>
      <c r="Y46" s="1010"/>
      <c r="Z46" s="1010"/>
      <c r="AA46" s="1010"/>
      <c r="AB46" s="1011"/>
    </row>
    <row r="47" spans="1:28" ht="15.75" customHeight="1" x14ac:dyDescent="0.2">
      <c r="A47" s="197" t="s">
        <v>230</v>
      </c>
      <c r="B47" s="1005" t="s">
        <v>438</v>
      </c>
      <c r="C47" s="1006"/>
      <c r="D47" s="1006"/>
      <c r="E47" s="1006"/>
      <c r="F47" s="1006"/>
      <c r="G47" s="1006"/>
      <c r="H47" s="1006"/>
      <c r="I47" s="1006"/>
      <c r="J47" s="1006"/>
      <c r="K47" s="1006"/>
      <c r="L47" s="1006"/>
      <c r="M47" s="1006"/>
      <c r="N47" s="1006"/>
      <c r="O47" s="1006"/>
      <c r="P47" s="1006"/>
      <c r="Q47" s="1006"/>
      <c r="R47" s="1006"/>
      <c r="S47" s="1006"/>
      <c r="T47" s="1006"/>
      <c r="U47" s="1006"/>
      <c r="V47" s="1006"/>
      <c r="W47" s="1006"/>
      <c r="X47" s="1006"/>
      <c r="Y47" s="1006"/>
      <c r="Z47" s="1006"/>
      <c r="AA47" s="1006"/>
      <c r="AB47" s="1007"/>
    </row>
    <row r="48" spans="1:28" ht="48.75" customHeight="1" x14ac:dyDescent="0.2">
      <c r="A48" s="732"/>
      <c r="B48" s="403" t="str">
        <f>'4'!B56</f>
        <v>Технічне переоснащення теплових мереж шляхом  заміни сталевих трубопроводів на попередньо-ізольовані труби  кот. Грабця,2 Ду 76</v>
      </c>
      <c r="C48" s="819" t="str">
        <f>'4'!C56</f>
        <v>76 м/п</v>
      </c>
      <c r="D48" s="820">
        <f>'4'!D56</f>
        <v>80.328959999999995</v>
      </c>
      <c r="E48" s="728"/>
      <c r="F48" s="728"/>
      <c r="G48" s="728"/>
      <c r="H48" s="728"/>
      <c r="I48" s="728"/>
      <c r="J48" s="728"/>
      <c r="K48" s="728"/>
      <c r="L48" s="728"/>
      <c r="M48" s="728"/>
      <c r="N48" s="728"/>
      <c r="O48" s="728"/>
      <c r="P48" s="728"/>
      <c r="Q48" s="728"/>
      <c r="R48" s="728"/>
      <c r="S48" s="728"/>
      <c r="T48" s="812">
        <f>'4'!S56</f>
        <v>33.360332465392176</v>
      </c>
      <c r="U48" s="792"/>
      <c r="V48" s="812">
        <f>'4'!U56</f>
        <v>1.0634710223062358</v>
      </c>
      <c r="W48" s="812">
        <f>'[3]ТЕО для ОП+ГВП'!$E$15/1000</f>
        <v>11.073381385053457</v>
      </c>
      <c r="X48" s="812">
        <f>'[3]ТЕО для ОП+ГВП'!$E$21/1000</f>
        <v>17.821639999999999</v>
      </c>
      <c r="Y48" s="792">
        <v>0</v>
      </c>
      <c r="Z48" s="728"/>
      <c r="AA48" s="202">
        <f>W48+X48+Y48+Z48</f>
        <v>28.895021385053454</v>
      </c>
      <c r="AB48" s="200">
        <f>W48+X48+Y48</f>
        <v>28.895021385053454</v>
      </c>
    </row>
    <row r="49" spans="1:28" ht="27" customHeight="1" x14ac:dyDescent="0.2">
      <c r="A49" s="732"/>
      <c r="B49" s="403">
        <f>'4'!B57</f>
        <v>0</v>
      </c>
      <c r="C49" s="403">
        <v>0</v>
      </c>
      <c r="D49" s="403">
        <f>'4'!D57</f>
        <v>0</v>
      </c>
      <c r="E49" s="741"/>
      <c r="F49" s="741"/>
      <c r="G49" s="741"/>
      <c r="H49" s="741"/>
      <c r="I49" s="741"/>
      <c r="J49" s="741"/>
      <c r="K49" s="741"/>
      <c r="L49" s="741"/>
      <c r="M49" s="741"/>
      <c r="N49" s="741"/>
      <c r="O49" s="741"/>
      <c r="P49" s="741"/>
      <c r="Q49" s="741"/>
      <c r="R49" s="741"/>
      <c r="S49" s="741"/>
      <c r="T49" s="791">
        <f>'4'!S57</f>
        <v>0</v>
      </c>
      <c r="U49" s="792"/>
      <c r="V49" s="792">
        <f>'4'!U57</f>
        <v>0</v>
      </c>
      <c r="W49" s="793">
        <v>0</v>
      </c>
      <c r="X49" s="818">
        <v>0</v>
      </c>
      <c r="Y49" s="792">
        <v>0</v>
      </c>
      <c r="Z49" s="741"/>
      <c r="AA49" s="202">
        <f t="shared" ref="AA49" si="3">W49+X49+Y49+Z49</f>
        <v>0</v>
      </c>
      <c r="AB49" s="202">
        <f t="shared" ref="AB49" si="4">W49+X49+Y49+Z49</f>
        <v>0</v>
      </c>
    </row>
    <row r="50" spans="1:28" ht="15" customHeight="1" x14ac:dyDescent="0.2">
      <c r="A50" s="1021" t="s">
        <v>370</v>
      </c>
      <c r="B50" s="1022"/>
      <c r="C50" s="1023"/>
      <c r="D50" s="811">
        <f>'4'!D58</f>
        <v>80.328959999999995</v>
      </c>
      <c r="E50" s="204" t="e">
        <f>SUM(#REF!)</f>
        <v>#REF!</v>
      </c>
      <c r="F50" s="204" t="e">
        <f>SUM(#REF!)</f>
        <v>#REF!</v>
      </c>
      <c r="G50" s="204" t="s">
        <v>299</v>
      </c>
      <c r="H50" s="204" t="s">
        <v>299</v>
      </c>
      <c r="I50" s="204" t="s">
        <v>299</v>
      </c>
      <c r="J50" s="204" t="s">
        <v>299</v>
      </c>
      <c r="K50" s="204" t="s">
        <v>299</v>
      </c>
      <c r="L50" s="204" t="s">
        <v>299</v>
      </c>
      <c r="M50" s="204" t="e">
        <f>SUM(#REF!)</f>
        <v>#REF!</v>
      </c>
      <c r="N50" s="204" t="e">
        <f>SUM(#REF!)</f>
        <v>#REF!</v>
      </c>
      <c r="O50" s="204" t="e">
        <f>SUM(#REF!)</f>
        <v>#REF!</v>
      </c>
      <c r="P50" s="204" t="e">
        <f>SUM(#REF!)</f>
        <v>#REF!</v>
      </c>
      <c r="Q50" s="204" t="e">
        <f>SUM(#REF!)</f>
        <v>#REF!</v>
      </c>
      <c r="R50" s="204" t="e">
        <f>SUM(#REF!)</f>
        <v>#REF!</v>
      </c>
      <c r="S50" s="789" t="s">
        <v>299</v>
      </c>
      <c r="T50" s="812">
        <f>'4'!S58</f>
        <v>33.360332465392176</v>
      </c>
      <c r="U50" s="204"/>
      <c r="V50" s="812">
        <f>'4'!U58</f>
        <v>1.0634710223062358</v>
      </c>
      <c r="W50" s="204">
        <f>W48</f>
        <v>11.073381385053457</v>
      </c>
      <c r="X50" s="204">
        <f>X48</f>
        <v>17.821639999999999</v>
      </c>
      <c r="Y50" s="204"/>
      <c r="Z50" s="790"/>
      <c r="AA50" s="204">
        <f>SUM(AA49:AA49)</f>
        <v>0</v>
      </c>
      <c r="AB50" s="204">
        <f>SUM(AB49:AB49)</f>
        <v>0</v>
      </c>
    </row>
    <row r="51" spans="1:28" ht="15" hidden="1" x14ac:dyDescent="0.25">
      <c r="A51" s="198" t="e">
        <f>#REF!</f>
        <v>#REF!</v>
      </c>
      <c r="B51" s="211" t="e">
        <f>#REF!</f>
        <v>#REF!</v>
      </c>
      <c r="C51" s="219" t="e">
        <f>#REF!</f>
        <v>#REF!</v>
      </c>
      <c r="D51" s="219" t="e">
        <f>#REF!</f>
        <v>#REF!</v>
      </c>
      <c r="E51" s="219" t="e">
        <f>#REF!</f>
        <v>#REF!</v>
      </c>
      <c r="F51" s="219" t="e">
        <f>#REF!</f>
        <v>#REF!</v>
      </c>
      <c r="G51" s="219" t="e">
        <f>#REF!</f>
        <v>#REF!</v>
      </c>
      <c r="H51" s="219" t="e">
        <f>#REF!</f>
        <v>#REF!</v>
      </c>
      <c r="I51" s="219" t="e">
        <f>#REF!</f>
        <v>#REF!</v>
      </c>
      <c r="J51" s="219" t="e">
        <f>H51</f>
        <v>#REF!</v>
      </c>
      <c r="K51" s="219" t="s">
        <v>299</v>
      </c>
      <c r="L51" s="219" t="s">
        <v>299</v>
      </c>
      <c r="M51" s="219" t="e">
        <f>SUM(E51:F51,K51:L51)</f>
        <v>#REF!</v>
      </c>
      <c r="N51" s="219" t="e">
        <f>#REF!</f>
        <v>#REF!</v>
      </c>
      <c r="O51" s="219" t="e">
        <f>#REF!</f>
        <v>#REF!</v>
      </c>
      <c r="P51" s="201" t="s">
        <v>299</v>
      </c>
      <c r="Q51" s="200" t="e">
        <f>0.3*D51</f>
        <v>#REF!</v>
      </c>
      <c r="R51" s="200" t="e">
        <f>0.7*D51</f>
        <v>#REF!</v>
      </c>
      <c r="S51" s="200" t="s">
        <v>299</v>
      </c>
      <c r="T51" s="219" t="e">
        <f>#REF!</f>
        <v>#REF!</v>
      </c>
      <c r="U51" s="219"/>
      <c r="V51" s="219" t="e">
        <f>#REF!</f>
        <v>#REF!</v>
      </c>
      <c r="W51" s="219"/>
      <c r="X51" s="219"/>
      <c r="Y51" s="219" t="e">
        <f>#REF!</f>
        <v>#REF!</v>
      </c>
      <c r="Z51" s="219"/>
      <c r="AA51" s="219">
        <f>SUM(AA48:AA50)</f>
        <v>28.895021385053454</v>
      </c>
      <c r="AB51" s="219" t="e">
        <f>#REF!</f>
        <v>#REF!</v>
      </c>
    </row>
    <row r="52" spans="1:28" ht="66.75" hidden="1" customHeight="1" x14ac:dyDescent="0.25">
      <c r="A52" s="198" t="e">
        <f>#REF!</f>
        <v>#REF!</v>
      </c>
      <c r="B52" s="211" t="e">
        <f>#REF!</f>
        <v>#REF!</v>
      </c>
      <c r="C52" s="219" t="e">
        <f>#REF!</f>
        <v>#REF!</v>
      </c>
      <c r="D52" s="219" t="e">
        <f>#REF!</f>
        <v>#REF!</v>
      </c>
      <c r="E52" s="219" t="e">
        <f>#REF!</f>
        <v>#REF!</v>
      </c>
      <c r="F52" s="219" t="e">
        <f>#REF!</f>
        <v>#REF!</v>
      </c>
      <c r="G52" s="219" t="e">
        <f>#REF!</f>
        <v>#REF!</v>
      </c>
      <c r="H52" s="219" t="e">
        <f>#REF!</f>
        <v>#REF!</v>
      </c>
      <c r="I52" s="219" t="e">
        <f>#REF!</f>
        <v>#REF!</v>
      </c>
      <c r="J52" s="219" t="e">
        <f>H52</f>
        <v>#REF!</v>
      </c>
      <c r="K52" s="219" t="s">
        <v>299</v>
      </c>
      <c r="L52" s="219" t="s">
        <v>299</v>
      </c>
      <c r="M52" s="219" t="e">
        <f>SUM(E52:F52,K52:L52)</f>
        <v>#REF!</v>
      </c>
      <c r="N52" s="219" t="e">
        <f>#REF!</f>
        <v>#REF!</v>
      </c>
      <c r="O52" s="219" t="e">
        <f>#REF!</f>
        <v>#REF!</v>
      </c>
      <c r="P52" s="201" t="s">
        <v>299</v>
      </c>
      <c r="Q52" s="201" t="s">
        <v>299</v>
      </c>
      <c r="R52" s="200" t="e">
        <f>D52</f>
        <v>#REF!</v>
      </c>
      <c r="S52" s="200" t="s">
        <v>299</v>
      </c>
      <c r="T52" s="219" t="e">
        <f>#REF!</f>
        <v>#REF!</v>
      </c>
      <c r="U52" s="219"/>
      <c r="V52" s="219" t="e">
        <f>#REF!</f>
        <v>#REF!</v>
      </c>
      <c r="W52" s="219"/>
      <c r="X52" s="219"/>
      <c r="Y52" s="219" t="e">
        <f>#REF!</f>
        <v>#REF!</v>
      </c>
      <c r="Z52" s="219"/>
      <c r="AA52" s="219"/>
      <c r="AB52" s="219" t="e">
        <f>#REF!</f>
        <v>#REF!</v>
      </c>
    </row>
    <row r="53" spans="1:28" ht="15" hidden="1" x14ac:dyDescent="0.25">
      <c r="A53" s="198" t="e">
        <f>#REF!</f>
        <v>#REF!</v>
      </c>
      <c r="B53" s="211" t="e">
        <f>#REF!</f>
        <v>#REF!</v>
      </c>
      <c r="C53" s="219" t="e">
        <f>#REF!</f>
        <v>#REF!</v>
      </c>
      <c r="D53" s="219" t="e">
        <f>#REF!</f>
        <v>#REF!</v>
      </c>
      <c r="E53" s="219" t="e">
        <f>#REF!</f>
        <v>#REF!</v>
      </c>
      <c r="F53" s="219" t="e">
        <f>#REF!</f>
        <v>#REF!</v>
      </c>
      <c r="G53" s="219" t="e">
        <f>#REF!</f>
        <v>#REF!</v>
      </c>
      <c r="H53" s="219" t="e">
        <f>#REF!</f>
        <v>#REF!</v>
      </c>
      <c r="I53" s="219" t="e">
        <f>#REF!</f>
        <v>#REF!</v>
      </c>
      <c r="J53" s="219" t="e">
        <f>H53</f>
        <v>#REF!</v>
      </c>
      <c r="K53" s="219" t="s">
        <v>299</v>
      </c>
      <c r="L53" s="219" t="s">
        <v>299</v>
      </c>
      <c r="M53" s="219" t="e">
        <f>SUM(E53:F53,K53:L53)</f>
        <v>#REF!</v>
      </c>
      <c r="N53" s="219" t="e">
        <f>#REF!</f>
        <v>#REF!</v>
      </c>
      <c r="O53" s="219" t="e">
        <f>#REF!</f>
        <v>#REF!</v>
      </c>
      <c r="P53" s="201" t="s">
        <v>299</v>
      </c>
      <c r="Q53" s="201" t="s">
        <v>299</v>
      </c>
      <c r="R53" s="200" t="e">
        <f>D53</f>
        <v>#REF!</v>
      </c>
      <c r="S53" s="200" t="s">
        <v>299</v>
      </c>
      <c r="T53" s="219" t="e">
        <f>#REF!</f>
        <v>#REF!</v>
      </c>
      <c r="U53" s="219"/>
      <c r="V53" s="219" t="e">
        <f>#REF!</f>
        <v>#REF!</v>
      </c>
      <c r="W53" s="219"/>
      <c r="X53" s="219"/>
      <c r="Y53" s="219" t="e">
        <f>#REF!</f>
        <v>#REF!</v>
      </c>
      <c r="Z53" s="219"/>
      <c r="AA53" s="219"/>
      <c r="AB53" s="219" t="e">
        <f>#REF!</f>
        <v>#REF!</v>
      </c>
    </row>
    <row r="54" spans="1:28" ht="15" hidden="1" x14ac:dyDescent="0.25">
      <c r="A54" s="198" t="e">
        <f>#REF!</f>
        <v>#REF!</v>
      </c>
      <c r="B54" s="211" t="e">
        <f>#REF!</f>
        <v>#REF!</v>
      </c>
      <c r="C54" s="219" t="e">
        <f>#REF!</f>
        <v>#REF!</v>
      </c>
      <c r="D54" s="219" t="e">
        <f>#REF!</f>
        <v>#REF!</v>
      </c>
      <c r="E54" s="219" t="e">
        <f>#REF!</f>
        <v>#REF!</v>
      </c>
      <c r="F54" s="219" t="e">
        <f>#REF!</f>
        <v>#REF!</v>
      </c>
      <c r="G54" s="219" t="e">
        <f>#REF!</f>
        <v>#REF!</v>
      </c>
      <c r="H54" s="219" t="e">
        <f>#REF!</f>
        <v>#REF!</v>
      </c>
      <c r="I54" s="219" t="e">
        <f>#REF!</f>
        <v>#REF!</v>
      </c>
      <c r="J54" s="219" t="e">
        <f>H54</f>
        <v>#REF!</v>
      </c>
      <c r="K54" s="219" t="s">
        <v>299</v>
      </c>
      <c r="L54" s="219" t="s">
        <v>299</v>
      </c>
      <c r="M54" s="219" t="e">
        <f>SUM(E54:F54,K54:L54)</f>
        <v>#REF!</v>
      </c>
      <c r="N54" s="219" t="e">
        <f>#REF!</f>
        <v>#REF!</v>
      </c>
      <c r="O54" s="219" t="e">
        <f>#REF!</f>
        <v>#REF!</v>
      </c>
      <c r="P54" s="201" t="s">
        <v>299</v>
      </c>
      <c r="Q54" s="200" t="e">
        <f>0.5*D54</f>
        <v>#REF!</v>
      </c>
      <c r="R54" s="200" t="e">
        <f>0.5*D54</f>
        <v>#REF!</v>
      </c>
      <c r="S54" s="200" t="s">
        <v>299</v>
      </c>
      <c r="T54" s="219" t="e">
        <f>#REF!</f>
        <v>#REF!</v>
      </c>
      <c r="U54" s="219"/>
      <c r="V54" s="219" t="e">
        <f>#REF!</f>
        <v>#REF!</v>
      </c>
      <c r="W54" s="219"/>
      <c r="X54" s="219"/>
      <c r="Y54" s="219" t="e">
        <f>#REF!</f>
        <v>#REF!</v>
      </c>
      <c r="Z54" s="219"/>
      <c r="AA54" s="219"/>
      <c r="AB54" s="219" t="e">
        <f>#REF!</f>
        <v>#REF!</v>
      </c>
    </row>
    <row r="55" spans="1:28" ht="15" hidden="1" x14ac:dyDescent="0.25">
      <c r="A55" s="198" t="e">
        <f>#REF!</f>
        <v>#REF!</v>
      </c>
      <c r="B55" s="211" t="e">
        <f>#REF!</f>
        <v>#REF!</v>
      </c>
      <c r="C55" s="219" t="e">
        <f>#REF!</f>
        <v>#REF!</v>
      </c>
      <c r="D55" s="219" t="e">
        <f>#REF!</f>
        <v>#REF!</v>
      </c>
      <c r="E55" s="219" t="e">
        <f>#REF!</f>
        <v>#REF!</v>
      </c>
      <c r="F55" s="219" t="e">
        <f>#REF!</f>
        <v>#REF!</v>
      </c>
      <c r="G55" s="219" t="e">
        <f>#REF!</f>
        <v>#REF!</v>
      </c>
      <c r="H55" s="219" t="e">
        <f>#REF!</f>
        <v>#REF!</v>
      </c>
      <c r="I55" s="219" t="e">
        <f>#REF!</f>
        <v>#REF!</v>
      </c>
      <c r="J55" s="219" t="e">
        <f>H55</f>
        <v>#REF!</v>
      </c>
      <c r="K55" s="219" t="s">
        <v>299</v>
      </c>
      <c r="L55" s="219" t="s">
        <v>299</v>
      </c>
      <c r="M55" s="219" t="e">
        <f>SUM(E55:F55,K55:L55)</f>
        <v>#REF!</v>
      </c>
      <c r="N55" s="219" t="e">
        <f>#REF!</f>
        <v>#REF!</v>
      </c>
      <c r="O55" s="219" t="e">
        <f>#REF!</f>
        <v>#REF!</v>
      </c>
      <c r="P55" s="201" t="s">
        <v>299</v>
      </c>
      <c r="Q55" s="201" t="s">
        <v>299</v>
      </c>
      <c r="R55" s="200" t="e">
        <f>D55</f>
        <v>#REF!</v>
      </c>
      <c r="S55" s="200" t="s">
        <v>299</v>
      </c>
      <c r="T55" s="219" t="e">
        <f>#REF!</f>
        <v>#REF!</v>
      </c>
      <c r="U55" s="219"/>
      <c r="V55" s="219" t="e">
        <f>#REF!</f>
        <v>#REF!</v>
      </c>
      <c r="W55" s="219"/>
      <c r="X55" s="219"/>
      <c r="Y55" s="219" t="e">
        <f>#REF!</f>
        <v>#REF!</v>
      </c>
      <c r="Z55" s="219"/>
      <c r="AA55" s="219"/>
      <c r="AB55" s="219" t="e">
        <f>#REF!</f>
        <v>#REF!</v>
      </c>
    </row>
    <row r="56" spans="1:28" ht="12.75" hidden="1" customHeight="1" x14ac:dyDescent="0.25">
      <c r="A56" s="1036" t="e">
        <f>#REF!</f>
        <v>#REF!</v>
      </c>
      <c r="B56" s="1037"/>
      <c r="C56" s="1038"/>
      <c r="D56" s="204" t="e">
        <f>SUM(D50:D55)</f>
        <v>#REF!</v>
      </c>
      <c r="E56" s="204" t="e">
        <f>SUM(E50:E55)</f>
        <v>#REF!</v>
      </c>
      <c r="F56" s="204" t="e">
        <f>SUM(F50:F55)</f>
        <v>#REF!</v>
      </c>
      <c r="G56" s="204" t="s">
        <v>299</v>
      </c>
      <c r="H56" s="204" t="s">
        <v>299</v>
      </c>
      <c r="I56" s="204" t="s">
        <v>299</v>
      </c>
      <c r="J56" s="204" t="s">
        <v>299</v>
      </c>
      <c r="K56" s="204" t="s">
        <v>299</v>
      </c>
      <c r="L56" s="204" t="s">
        <v>299</v>
      </c>
      <c r="M56" s="204" t="e">
        <f>SUM(M50:M55)</f>
        <v>#REF!</v>
      </c>
      <c r="N56" s="204" t="e">
        <f>SUM(N50:N55)</f>
        <v>#REF!</v>
      </c>
      <c r="O56" s="204" t="s">
        <v>299</v>
      </c>
      <c r="P56" s="204" t="s">
        <v>299</v>
      </c>
      <c r="Q56" s="204" t="e">
        <f>SUM(Q50:Q55)</f>
        <v>#REF!</v>
      </c>
      <c r="R56" s="204" t="e">
        <f>SUM(R50:R55)</f>
        <v>#REF!</v>
      </c>
      <c r="S56" s="204" t="s">
        <v>299</v>
      </c>
      <c r="T56" s="204" t="s">
        <v>299</v>
      </c>
      <c r="U56" s="204"/>
      <c r="V56" s="204" t="e">
        <f>SUM(V50:V55)</f>
        <v>#REF!</v>
      </c>
      <c r="W56" s="204"/>
      <c r="X56" s="204"/>
      <c r="Y56" s="204" t="s">
        <v>299</v>
      </c>
      <c r="Z56" s="204"/>
      <c r="AA56" s="204"/>
      <c r="AB56" s="204" t="e">
        <f>SUM(AB50:AB55)</f>
        <v>#REF!</v>
      </c>
    </row>
    <row r="57" spans="1:28" ht="12.75" hidden="1" customHeight="1" x14ac:dyDescent="0.2">
      <c r="A57" s="1024" t="e">
        <f>#REF!</f>
        <v>#REF!</v>
      </c>
      <c r="B57" s="1025"/>
      <c r="C57" s="1025"/>
      <c r="D57" s="1025"/>
      <c r="E57" s="1025"/>
      <c r="F57" s="1025"/>
      <c r="G57" s="1025"/>
      <c r="H57" s="1025"/>
      <c r="I57" s="1025"/>
      <c r="J57" s="1025"/>
      <c r="K57" s="1025"/>
      <c r="L57" s="1025"/>
      <c r="M57" s="1025"/>
      <c r="N57" s="1025"/>
      <c r="O57" s="1025"/>
      <c r="P57" s="1025"/>
      <c r="Q57" s="1025"/>
      <c r="R57" s="1025"/>
      <c r="S57" s="1025"/>
      <c r="T57" s="1025"/>
      <c r="U57" s="1025"/>
      <c r="V57" s="1025"/>
      <c r="W57" s="1025"/>
      <c r="X57" s="1025"/>
      <c r="Y57" s="1025"/>
      <c r="Z57" s="1025"/>
      <c r="AA57" s="1025"/>
      <c r="AB57" s="1026"/>
    </row>
    <row r="58" spans="1:28" hidden="1" x14ac:dyDescent="0.2">
      <c r="A58" s="197" t="s">
        <v>232</v>
      </c>
      <c r="B58" s="220"/>
      <c r="C58" s="221"/>
      <c r="D58" s="221"/>
      <c r="E58" s="206" t="s">
        <v>269</v>
      </c>
      <c r="F58" s="206" t="s">
        <v>269</v>
      </c>
      <c r="G58" s="206" t="s">
        <v>269</v>
      </c>
      <c r="H58" s="206" t="s">
        <v>269</v>
      </c>
      <c r="I58" s="206" t="s">
        <v>269</v>
      </c>
      <c r="J58" s="206" t="s">
        <v>269</v>
      </c>
      <c r="K58" s="206" t="s">
        <v>269</v>
      </c>
      <c r="L58" s="206" t="s">
        <v>269</v>
      </c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  <c r="AA58" s="221"/>
      <c r="AB58" s="221"/>
    </row>
    <row r="59" spans="1:28" s="223" customFormat="1" hidden="1" x14ac:dyDescent="0.2">
      <c r="A59" s="1002" t="s">
        <v>371</v>
      </c>
      <c r="B59" s="1003"/>
      <c r="C59" s="1004"/>
      <c r="D59" s="208"/>
      <c r="E59" s="208"/>
      <c r="F59" s="208"/>
      <c r="G59" s="208"/>
      <c r="H59" s="208"/>
      <c r="I59" s="208"/>
      <c r="J59" s="208"/>
      <c r="K59" s="208"/>
      <c r="L59" s="208"/>
      <c r="M59" s="209"/>
      <c r="N59" s="209"/>
      <c r="O59" s="208"/>
      <c r="P59" s="208"/>
      <c r="Q59" s="208"/>
      <c r="R59" s="208"/>
      <c r="S59" s="208"/>
      <c r="T59" s="208"/>
      <c r="U59" s="222"/>
      <c r="V59" s="222"/>
      <c r="W59" s="222"/>
      <c r="X59" s="222"/>
      <c r="Y59" s="222"/>
      <c r="Z59" s="222"/>
      <c r="AA59" s="222"/>
      <c r="AB59" s="222"/>
    </row>
    <row r="60" spans="1:28" s="223" customFormat="1" hidden="1" x14ac:dyDescent="0.2">
      <c r="A60" s="196" t="s">
        <v>12</v>
      </c>
      <c r="B60" s="1027" t="s">
        <v>365</v>
      </c>
      <c r="C60" s="1028"/>
      <c r="D60" s="1028"/>
      <c r="E60" s="1028"/>
      <c r="F60" s="1028"/>
      <c r="G60" s="1028"/>
      <c r="H60" s="1028"/>
      <c r="I60" s="1028"/>
      <c r="J60" s="1028"/>
      <c r="K60" s="1028"/>
      <c r="L60" s="1028"/>
      <c r="M60" s="1028"/>
      <c r="N60" s="1028"/>
      <c r="O60" s="1028"/>
      <c r="P60" s="1028"/>
      <c r="Q60" s="1028"/>
      <c r="R60" s="1028"/>
      <c r="S60" s="1028"/>
      <c r="T60" s="1028"/>
      <c r="U60" s="1028"/>
      <c r="V60" s="1028"/>
      <c r="W60" s="1028"/>
      <c r="X60" s="1028"/>
      <c r="Y60" s="1028"/>
      <c r="Z60" s="1028"/>
      <c r="AA60" s="1028"/>
      <c r="AB60" s="1029"/>
    </row>
    <row r="61" spans="1:28" s="223" customFormat="1" hidden="1" x14ac:dyDescent="0.2">
      <c r="A61" s="194" t="s">
        <v>235</v>
      </c>
      <c r="B61" s="198"/>
      <c r="C61" s="198"/>
      <c r="D61" s="198"/>
      <c r="E61" s="206" t="s">
        <v>269</v>
      </c>
      <c r="F61" s="206" t="s">
        <v>269</v>
      </c>
      <c r="G61" s="206" t="s">
        <v>269</v>
      </c>
      <c r="H61" s="206" t="s">
        <v>269</v>
      </c>
      <c r="I61" s="206" t="s">
        <v>269</v>
      </c>
      <c r="J61" s="206" t="s">
        <v>269</v>
      </c>
      <c r="K61" s="206" t="s">
        <v>269</v>
      </c>
      <c r="L61" s="206" t="s">
        <v>269</v>
      </c>
      <c r="M61" s="198"/>
      <c r="N61" s="198"/>
      <c r="O61" s="198"/>
      <c r="P61" s="198"/>
      <c r="Q61" s="198"/>
      <c r="R61" s="198"/>
      <c r="S61" s="224"/>
      <c r="T61" s="224"/>
      <c r="U61" s="221"/>
      <c r="V61" s="221"/>
      <c r="W61" s="221"/>
      <c r="X61" s="221"/>
      <c r="Y61" s="221"/>
      <c r="Z61" s="221"/>
      <c r="AA61" s="221"/>
      <c r="AB61" s="221"/>
    </row>
    <row r="62" spans="1:28" s="223" customFormat="1" hidden="1" x14ac:dyDescent="0.2">
      <c r="A62" s="1002" t="s">
        <v>448</v>
      </c>
      <c r="B62" s="1003"/>
      <c r="C62" s="1004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04"/>
      <c r="T62" s="213"/>
      <c r="U62" s="222"/>
      <c r="V62" s="222"/>
      <c r="W62" s="222"/>
      <c r="X62" s="222"/>
      <c r="Y62" s="222"/>
      <c r="Z62" s="222"/>
      <c r="AA62" s="222"/>
      <c r="AB62" s="222"/>
    </row>
    <row r="63" spans="1:28" s="225" customFormat="1" hidden="1" x14ac:dyDescent="0.2">
      <c r="A63" s="1030" t="s">
        <v>373</v>
      </c>
      <c r="B63" s="1031"/>
      <c r="C63" s="1032"/>
      <c r="D63" s="216" t="e">
        <f>SUM(D56,D59,D62)</f>
        <v>#REF!</v>
      </c>
      <c r="E63" s="216" t="e">
        <f>SUM(E56,E59,E62)</f>
        <v>#REF!</v>
      </c>
      <c r="F63" s="216" t="e">
        <f>SUM(F56,F59,F62)</f>
        <v>#REF!</v>
      </c>
      <c r="G63" s="217" t="s">
        <v>299</v>
      </c>
      <c r="H63" s="217" t="s">
        <v>299</v>
      </c>
      <c r="I63" s="217" t="s">
        <v>299</v>
      </c>
      <c r="J63" s="217" t="s">
        <v>299</v>
      </c>
      <c r="K63" s="217" t="s">
        <v>299</v>
      </c>
      <c r="L63" s="217" t="s">
        <v>299</v>
      </c>
      <c r="M63" s="217" t="e">
        <f t="shared" ref="M63:AB63" si="5">SUM(M56,M59,M62)</f>
        <v>#REF!</v>
      </c>
      <c r="N63" s="217" t="e">
        <f t="shared" si="5"/>
        <v>#REF!</v>
      </c>
      <c r="O63" s="217" t="s">
        <v>299</v>
      </c>
      <c r="P63" s="217">
        <f t="shared" si="5"/>
        <v>0</v>
      </c>
      <c r="Q63" s="217" t="e">
        <f t="shared" si="5"/>
        <v>#REF!</v>
      </c>
      <c r="R63" s="217" t="e">
        <f t="shared" si="5"/>
        <v>#REF!</v>
      </c>
      <c r="S63" s="217">
        <f t="shared" si="5"/>
        <v>0</v>
      </c>
      <c r="T63" s="217" t="s">
        <v>299</v>
      </c>
      <c r="U63" s="217" t="s">
        <v>299</v>
      </c>
      <c r="V63" s="217" t="e">
        <f t="shared" si="5"/>
        <v>#REF!</v>
      </c>
      <c r="W63" s="217"/>
      <c r="X63" s="217"/>
      <c r="Y63" s="217" t="s">
        <v>299</v>
      </c>
      <c r="Z63" s="217"/>
      <c r="AA63" s="217"/>
      <c r="AB63" s="217" t="e">
        <f t="shared" si="5"/>
        <v>#REF!</v>
      </c>
    </row>
    <row r="64" spans="1:28" s="228" customFormat="1" ht="14.25" hidden="1" x14ac:dyDescent="0.2">
      <c r="A64" s="226" t="s">
        <v>236</v>
      </c>
      <c r="B64" s="1012" t="s">
        <v>449</v>
      </c>
      <c r="C64" s="1013"/>
      <c r="D64" s="1013"/>
      <c r="E64" s="1013"/>
      <c r="F64" s="1013"/>
      <c r="G64" s="1013"/>
      <c r="H64" s="1013"/>
      <c r="I64" s="1013"/>
      <c r="J64" s="1013"/>
      <c r="K64" s="1013"/>
      <c r="L64" s="1013"/>
      <c r="M64" s="1013"/>
      <c r="N64" s="1013"/>
      <c r="O64" s="1013"/>
      <c r="P64" s="1013"/>
      <c r="Q64" s="1013"/>
      <c r="R64" s="1013"/>
      <c r="S64" s="1013"/>
      <c r="T64" s="1014"/>
      <c r="U64" s="227"/>
      <c r="V64" s="227"/>
      <c r="W64" s="227"/>
      <c r="X64" s="227"/>
      <c r="Y64" s="227"/>
      <c r="Z64" s="227"/>
      <c r="AA64" s="227"/>
      <c r="AB64" s="227"/>
    </row>
    <row r="65" spans="1:28" s="223" customFormat="1" hidden="1" x14ac:dyDescent="0.2">
      <c r="A65" s="229" t="s">
        <v>237</v>
      </c>
      <c r="B65" s="1005" t="s">
        <v>438</v>
      </c>
      <c r="C65" s="1006"/>
      <c r="D65" s="1006"/>
      <c r="E65" s="1006"/>
      <c r="F65" s="1006"/>
      <c r="G65" s="1006"/>
      <c r="H65" s="1006"/>
      <c r="I65" s="1006"/>
      <c r="J65" s="1006"/>
      <c r="K65" s="1006"/>
      <c r="L65" s="1006"/>
      <c r="M65" s="1006"/>
      <c r="N65" s="1006"/>
      <c r="O65" s="1006"/>
      <c r="P65" s="1006"/>
      <c r="Q65" s="1006"/>
      <c r="R65" s="1006"/>
      <c r="S65" s="1006"/>
      <c r="T65" s="1007"/>
      <c r="U65" s="221"/>
      <c r="V65" s="221"/>
      <c r="W65" s="221"/>
      <c r="X65" s="221"/>
      <c r="Y65" s="221"/>
      <c r="Z65" s="221"/>
      <c r="AA65" s="221"/>
      <c r="AB65" s="221"/>
    </row>
    <row r="66" spans="1:28" s="223" customFormat="1" hidden="1" x14ac:dyDescent="0.2">
      <c r="A66" s="205" t="s">
        <v>238</v>
      </c>
      <c r="B66" s="194"/>
      <c r="C66" s="194"/>
      <c r="D66" s="194"/>
      <c r="E66" s="206" t="s">
        <v>269</v>
      </c>
      <c r="F66" s="206" t="s">
        <v>269</v>
      </c>
      <c r="G66" s="206" t="s">
        <v>269</v>
      </c>
      <c r="H66" s="206" t="s">
        <v>269</v>
      </c>
      <c r="I66" s="206" t="s">
        <v>269</v>
      </c>
      <c r="J66" s="206" t="s">
        <v>269</v>
      </c>
      <c r="K66" s="194"/>
      <c r="L66" s="194"/>
      <c r="M66" s="207"/>
      <c r="N66" s="207"/>
      <c r="O66" s="194"/>
      <c r="P66" s="194"/>
      <c r="Q66" s="194"/>
      <c r="R66" s="194"/>
      <c r="S66" s="194"/>
      <c r="T66" s="194"/>
      <c r="U66" s="221"/>
      <c r="V66" s="221"/>
      <c r="W66" s="221"/>
      <c r="X66" s="221"/>
      <c r="Y66" s="221"/>
      <c r="Z66" s="221"/>
      <c r="AA66" s="221"/>
      <c r="AB66" s="221"/>
    </row>
    <row r="67" spans="1:28" s="223" customFormat="1" hidden="1" x14ac:dyDescent="0.2">
      <c r="A67" s="1002" t="s">
        <v>374</v>
      </c>
      <c r="B67" s="1003"/>
      <c r="C67" s="1004"/>
      <c r="D67" s="208"/>
      <c r="E67" s="208"/>
      <c r="F67" s="208"/>
      <c r="G67" s="208"/>
      <c r="H67" s="208"/>
      <c r="I67" s="208"/>
      <c r="J67" s="208"/>
      <c r="K67" s="208"/>
      <c r="L67" s="208"/>
      <c r="M67" s="209"/>
      <c r="N67" s="209"/>
      <c r="O67" s="208"/>
      <c r="P67" s="208"/>
      <c r="Q67" s="208"/>
      <c r="R67" s="208"/>
      <c r="S67" s="208"/>
      <c r="T67" s="208"/>
      <c r="U67" s="222"/>
      <c r="V67" s="222"/>
      <c r="W67" s="222"/>
      <c r="X67" s="222"/>
      <c r="Y67" s="222"/>
      <c r="Z67" s="222"/>
      <c r="AA67" s="222"/>
      <c r="AB67" s="222"/>
    </row>
    <row r="68" spans="1:28" s="223" customFormat="1" hidden="1" x14ac:dyDescent="0.2">
      <c r="A68" s="215" t="s">
        <v>239</v>
      </c>
      <c r="B68" s="1005" t="s">
        <v>440</v>
      </c>
      <c r="C68" s="1006"/>
      <c r="D68" s="1006"/>
      <c r="E68" s="1006"/>
      <c r="F68" s="1006"/>
      <c r="G68" s="1006"/>
      <c r="H68" s="1006"/>
      <c r="I68" s="1006"/>
      <c r="J68" s="1006"/>
      <c r="K68" s="1006"/>
      <c r="L68" s="1006"/>
      <c r="M68" s="1006"/>
      <c r="N68" s="1006"/>
      <c r="O68" s="1006"/>
      <c r="P68" s="1006"/>
      <c r="Q68" s="1006"/>
      <c r="R68" s="1006"/>
      <c r="S68" s="1006"/>
      <c r="T68" s="1007"/>
      <c r="U68" s="221"/>
      <c r="V68" s="221"/>
      <c r="W68" s="221"/>
      <c r="X68" s="221"/>
      <c r="Y68" s="221"/>
      <c r="Z68" s="221"/>
      <c r="AA68" s="221"/>
      <c r="AB68" s="221"/>
    </row>
    <row r="69" spans="1:28" s="223" customFormat="1" hidden="1" x14ac:dyDescent="0.2">
      <c r="A69" s="205" t="s">
        <v>240</v>
      </c>
      <c r="B69" s="194"/>
      <c r="C69" s="194"/>
      <c r="D69" s="194"/>
      <c r="E69" s="206" t="s">
        <v>269</v>
      </c>
      <c r="F69" s="206" t="s">
        <v>269</v>
      </c>
      <c r="G69" s="206" t="s">
        <v>269</v>
      </c>
      <c r="H69" s="206" t="s">
        <v>269</v>
      </c>
      <c r="I69" s="206" t="s">
        <v>269</v>
      </c>
      <c r="J69" s="206" t="s">
        <v>269</v>
      </c>
      <c r="K69" s="194"/>
      <c r="L69" s="194"/>
      <c r="M69" s="207"/>
      <c r="N69" s="207"/>
      <c r="O69" s="194"/>
      <c r="P69" s="194"/>
      <c r="Q69" s="194"/>
      <c r="R69" s="194"/>
      <c r="S69" s="194"/>
      <c r="T69" s="194"/>
      <c r="U69" s="221"/>
      <c r="V69" s="221"/>
      <c r="W69" s="221"/>
      <c r="X69" s="221"/>
      <c r="Y69" s="221"/>
      <c r="Z69" s="221"/>
      <c r="AA69" s="221"/>
      <c r="AB69" s="221"/>
    </row>
    <row r="70" spans="1:28" s="223" customFormat="1" hidden="1" x14ac:dyDescent="0.2">
      <c r="A70" s="1002" t="s">
        <v>375</v>
      </c>
      <c r="B70" s="1003"/>
      <c r="C70" s="1004"/>
      <c r="D70" s="208"/>
      <c r="E70" s="208"/>
      <c r="F70" s="208"/>
      <c r="G70" s="208"/>
      <c r="H70" s="208"/>
      <c r="I70" s="208"/>
      <c r="J70" s="208"/>
      <c r="K70" s="208"/>
      <c r="L70" s="208"/>
      <c r="M70" s="209"/>
      <c r="N70" s="209"/>
      <c r="O70" s="208"/>
      <c r="P70" s="208"/>
      <c r="Q70" s="208"/>
      <c r="R70" s="208"/>
      <c r="S70" s="208"/>
      <c r="T70" s="208"/>
      <c r="U70" s="222"/>
      <c r="V70" s="222"/>
      <c r="W70" s="222"/>
      <c r="X70" s="222"/>
      <c r="Y70" s="222"/>
      <c r="Z70" s="222"/>
      <c r="AA70" s="222"/>
      <c r="AB70" s="222"/>
    </row>
    <row r="71" spans="1:28" s="223" customFormat="1" hidden="1" x14ac:dyDescent="0.2">
      <c r="A71" s="205" t="s">
        <v>241</v>
      </c>
      <c r="B71" s="1005" t="s">
        <v>367</v>
      </c>
      <c r="C71" s="1006"/>
      <c r="D71" s="1006"/>
      <c r="E71" s="1006"/>
      <c r="F71" s="1006"/>
      <c r="G71" s="1006"/>
      <c r="H71" s="1006"/>
      <c r="I71" s="1006"/>
      <c r="J71" s="1006"/>
      <c r="K71" s="1006"/>
      <c r="L71" s="1006"/>
      <c r="M71" s="1006"/>
      <c r="N71" s="1006"/>
      <c r="O71" s="1006"/>
      <c r="P71" s="1006"/>
      <c r="Q71" s="1006"/>
      <c r="R71" s="1006"/>
      <c r="S71" s="1006"/>
      <c r="T71" s="1007"/>
      <c r="U71" s="221"/>
      <c r="V71" s="221"/>
      <c r="W71" s="221"/>
      <c r="X71" s="221"/>
      <c r="Y71" s="221"/>
      <c r="Z71" s="221"/>
      <c r="AA71" s="221"/>
      <c r="AB71" s="221"/>
    </row>
    <row r="72" spans="1:28" s="223" customFormat="1" ht="13.5" hidden="1" customHeight="1" x14ac:dyDescent="0.2">
      <c r="A72" s="198" t="s">
        <v>242</v>
      </c>
      <c r="B72" s="220"/>
      <c r="C72" s="200"/>
      <c r="D72" s="201"/>
      <c r="E72" s="206" t="s">
        <v>269</v>
      </c>
      <c r="F72" s="206" t="s">
        <v>269</v>
      </c>
      <c r="G72" s="206" t="s">
        <v>269</v>
      </c>
      <c r="H72" s="206" t="s">
        <v>269</v>
      </c>
      <c r="I72" s="206" t="s">
        <v>269</v>
      </c>
      <c r="J72" s="206" t="s">
        <v>269</v>
      </c>
      <c r="K72" s="199"/>
      <c r="L72" s="200"/>
      <c r="M72" s="200"/>
      <c r="N72" s="203"/>
      <c r="O72" s="203"/>
      <c r="P72" s="203"/>
      <c r="Q72" s="203"/>
      <c r="R72" s="203"/>
      <c r="S72" s="203"/>
      <c r="T72" s="203"/>
      <c r="U72" s="221"/>
      <c r="V72" s="221"/>
      <c r="W72" s="221"/>
      <c r="X72" s="221"/>
      <c r="Y72" s="221"/>
      <c r="Z72" s="221"/>
      <c r="AA72" s="221"/>
      <c r="AB72" s="221"/>
    </row>
    <row r="73" spans="1:28" s="223" customFormat="1" hidden="1" x14ac:dyDescent="0.2">
      <c r="A73" s="1002" t="s">
        <v>376</v>
      </c>
      <c r="B73" s="1003"/>
      <c r="C73" s="1004"/>
      <c r="D73" s="213"/>
      <c r="E73" s="213"/>
      <c r="F73" s="213"/>
      <c r="G73" s="204"/>
      <c r="H73" s="204"/>
      <c r="I73" s="204"/>
      <c r="J73" s="204"/>
      <c r="K73" s="213"/>
      <c r="L73" s="213"/>
      <c r="M73" s="213"/>
      <c r="N73" s="204"/>
      <c r="O73" s="204"/>
      <c r="P73" s="204"/>
      <c r="Q73" s="204"/>
      <c r="R73" s="204"/>
      <c r="S73" s="204"/>
      <c r="T73" s="204"/>
      <c r="U73" s="222"/>
      <c r="V73" s="222"/>
      <c r="W73" s="222"/>
      <c r="X73" s="222"/>
      <c r="Y73" s="222"/>
      <c r="Z73" s="222"/>
      <c r="AA73" s="222"/>
      <c r="AB73" s="222"/>
    </row>
    <row r="74" spans="1:28" s="223" customFormat="1" hidden="1" x14ac:dyDescent="0.2">
      <c r="A74" s="215" t="s">
        <v>243</v>
      </c>
      <c r="B74" s="1005" t="s">
        <v>368</v>
      </c>
      <c r="C74" s="1006"/>
      <c r="D74" s="1006"/>
      <c r="E74" s="1006"/>
      <c r="F74" s="1006"/>
      <c r="G74" s="1006"/>
      <c r="H74" s="1006"/>
      <c r="I74" s="1006"/>
      <c r="J74" s="1006"/>
      <c r="K74" s="1006"/>
      <c r="L74" s="1006"/>
      <c r="M74" s="1006"/>
      <c r="N74" s="1006"/>
      <c r="O74" s="1006"/>
      <c r="P74" s="1006"/>
      <c r="Q74" s="1006"/>
      <c r="R74" s="1006"/>
      <c r="S74" s="1006"/>
      <c r="T74" s="1007"/>
      <c r="U74" s="221"/>
      <c r="V74" s="221"/>
      <c r="W74" s="221"/>
      <c r="X74" s="221"/>
      <c r="Y74" s="221"/>
      <c r="Z74" s="221"/>
      <c r="AA74" s="221"/>
      <c r="AB74" s="221"/>
    </row>
    <row r="75" spans="1:28" s="223" customFormat="1" ht="38.25" hidden="1" x14ac:dyDescent="0.2">
      <c r="A75" s="198" t="s">
        <v>244</v>
      </c>
      <c r="B75" s="220" t="s">
        <v>450</v>
      </c>
      <c r="C75" s="215" t="s">
        <v>451</v>
      </c>
      <c r="D75" s="201">
        <f>SUM(E75:G75)</f>
        <v>372.5</v>
      </c>
      <c r="E75" s="199">
        <v>372.5</v>
      </c>
      <c r="F75" s="199" t="s">
        <v>299</v>
      </c>
      <c r="G75" s="230" t="s">
        <v>299</v>
      </c>
      <c r="H75" s="230" t="s">
        <v>299</v>
      </c>
      <c r="I75" s="230" t="s">
        <v>299</v>
      </c>
      <c r="J75" s="199" t="s">
        <v>299</v>
      </c>
      <c r="K75" s="199" t="s">
        <v>299</v>
      </c>
      <c r="L75" s="199" t="s">
        <v>299</v>
      </c>
      <c r="M75" s="199">
        <f>SUM(E75:F75,K75:L75)</f>
        <v>372.5</v>
      </c>
      <c r="N75" s="195" t="s">
        <v>299</v>
      </c>
      <c r="O75" s="201" t="e">
        <f>#REF!</f>
        <v>#REF!</v>
      </c>
      <c r="P75" s="200">
        <f>D75</f>
        <v>372.5</v>
      </c>
      <c r="Q75" s="195" t="s">
        <v>299</v>
      </c>
      <c r="R75" s="195" t="s">
        <v>299</v>
      </c>
      <c r="S75" s="195" t="s">
        <v>299</v>
      </c>
      <c r="T75" s="195" t="s">
        <v>299</v>
      </c>
      <c r="U75" s="195" t="s">
        <v>299</v>
      </c>
      <c r="V75" s="195" t="s">
        <v>299</v>
      </c>
      <c r="W75" s="195"/>
      <c r="X75" s="195"/>
      <c r="Y75" s="195" t="s">
        <v>299</v>
      </c>
      <c r="Z75" s="195"/>
      <c r="AA75" s="195"/>
      <c r="AB75" s="195" t="e">
        <f>#REF!</f>
        <v>#REF!</v>
      </c>
    </row>
    <row r="76" spans="1:28" s="223" customFormat="1" hidden="1" x14ac:dyDescent="0.2">
      <c r="A76" s="1002" t="s">
        <v>377</v>
      </c>
      <c r="B76" s="1003"/>
      <c r="C76" s="1004"/>
      <c r="D76" s="213">
        <f>D75</f>
        <v>372.5</v>
      </c>
      <c r="E76" s="213">
        <f t="shared" ref="E76:AB76" si="6">E75</f>
        <v>372.5</v>
      </c>
      <c r="F76" s="213" t="str">
        <f t="shared" si="6"/>
        <v>-</v>
      </c>
      <c r="G76" s="213" t="str">
        <f t="shared" si="6"/>
        <v>-</v>
      </c>
      <c r="H76" s="213" t="str">
        <f t="shared" si="6"/>
        <v>-</v>
      </c>
      <c r="I76" s="213" t="str">
        <f t="shared" si="6"/>
        <v>-</v>
      </c>
      <c r="J76" s="213" t="str">
        <f t="shared" si="6"/>
        <v>-</v>
      </c>
      <c r="K76" s="213" t="str">
        <f t="shared" si="6"/>
        <v>-</v>
      </c>
      <c r="L76" s="213" t="str">
        <f t="shared" si="6"/>
        <v>-</v>
      </c>
      <c r="M76" s="213">
        <f t="shared" si="6"/>
        <v>372.5</v>
      </c>
      <c r="N76" s="213" t="str">
        <f t="shared" si="6"/>
        <v>-</v>
      </c>
      <c r="O76" s="213" t="e">
        <f t="shared" si="6"/>
        <v>#REF!</v>
      </c>
      <c r="P76" s="213">
        <f t="shared" si="6"/>
        <v>372.5</v>
      </c>
      <c r="Q76" s="213" t="str">
        <f t="shared" si="6"/>
        <v>-</v>
      </c>
      <c r="R76" s="213" t="str">
        <f t="shared" si="6"/>
        <v>-</v>
      </c>
      <c r="S76" s="213" t="str">
        <f t="shared" si="6"/>
        <v>-</v>
      </c>
      <c r="T76" s="213" t="str">
        <f t="shared" si="6"/>
        <v>-</v>
      </c>
      <c r="U76" s="213" t="str">
        <f t="shared" si="6"/>
        <v>-</v>
      </c>
      <c r="V76" s="213" t="str">
        <f t="shared" si="6"/>
        <v>-</v>
      </c>
      <c r="W76" s="213"/>
      <c r="X76" s="213"/>
      <c r="Y76" s="213" t="str">
        <f t="shared" si="6"/>
        <v>-</v>
      </c>
      <c r="Z76" s="213"/>
      <c r="AA76" s="213"/>
      <c r="AB76" s="213" t="e">
        <f t="shared" si="6"/>
        <v>#REF!</v>
      </c>
    </row>
    <row r="77" spans="1:28" s="223" customFormat="1" x14ac:dyDescent="0.2">
      <c r="A77" s="231" t="s">
        <v>307</v>
      </c>
      <c r="B77" s="1027" t="s">
        <v>354</v>
      </c>
      <c r="C77" s="1028"/>
      <c r="D77" s="1028"/>
      <c r="E77" s="1028"/>
      <c r="F77" s="1028"/>
      <c r="G77" s="1028"/>
      <c r="H77" s="1028"/>
      <c r="I77" s="1028"/>
      <c r="J77" s="1028"/>
      <c r="K77" s="1028"/>
      <c r="L77" s="1028"/>
      <c r="M77" s="1028"/>
      <c r="N77" s="1028"/>
      <c r="O77" s="1028"/>
      <c r="P77" s="1028"/>
      <c r="Q77" s="1028"/>
      <c r="R77" s="1028"/>
      <c r="S77" s="1028"/>
      <c r="T77" s="1028"/>
      <c r="U77" s="1028"/>
      <c r="V77" s="1028"/>
      <c r="W77" s="1028"/>
      <c r="X77" s="1028"/>
      <c r="Y77" s="1028"/>
      <c r="Z77" s="1028"/>
      <c r="AA77" s="1028"/>
      <c r="AB77" s="1029"/>
    </row>
    <row r="78" spans="1:28" s="223" customFormat="1" x14ac:dyDescent="0.2">
      <c r="A78" s="205" t="s">
        <v>233</v>
      </c>
      <c r="B78" s="198"/>
      <c r="C78" s="198"/>
      <c r="D78" s="230"/>
      <c r="E78" s="198" t="s">
        <v>269</v>
      </c>
      <c r="F78" s="198" t="s">
        <v>269</v>
      </c>
      <c r="G78" s="198" t="s">
        <v>269</v>
      </c>
      <c r="H78" s="198" t="s">
        <v>269</v>
      </c>
      <c r="I78" s="198" t="s">
        <v>269</v>
      </c>
      <c r="J78" s="198" t="s">
        <v>269</v>
      </c>
      <c r="K78" s="198" t="s">
        <v>269</v>
      </c>
      <c r="L78" s="198" t="s">
        <v>269</v>
      </c>
      <c r="M78" s="198" t="s">
        <v>269</v>
      </c>
      <c r="N78" s="198"/>
      <c r="O78" s="198"/>
      <c r="P78" s="198"/>
      <c r="Q78" s="198"/>
      <c r="R78" s="198"/>
      <c r="S78" s="198"/>
      <c r="T78" s="198"/>
      <c r="U78" s="221"/>
      <c r="V78" s="221"/>
      <c r="W78" s="221"/>
      <c r="X78" s="221"/>
      <c r="Y78" s="221"/>
      <c r="Z78" s="221"/>
      <c r="AA78" s="221"/>
      <c r="AB78" s="221"/>
    </row>
    <row r="79" spans="1:28" s="223" customFormat="1" x14ac:dyDescent="0.2">
      <c r="A79" s="1039" t="s">
        <v>371</v>
      </c>
      <c r="B79" s="1039"/>
      <c r="C79" s="1039"/>
      <c r="D79" s="232"/>
      <c r="E79" s="233" t="s">
        <v>269</v>
      </c>
      <c r="F79" s="233" t="s">
        <v>269</v>
      </c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</row>
    <row r="80" spans="1:28" s="223" customFormat="1" x14ac:dyDescent="0.2">
      <c r="A80" s="197" t="s">
        <v>12</v>
      </c>
      <c r="B80" s="998" t="s">
        <v>365</v>
      </c>
      <c r="C80" s="999"/>
      <c r="D80" s="999"/>
      <c r="E80" s="999"/>
      <c r="F80" s="999"/>
      <c r="G80" s="999"/>
      <c r="H80" s="999"/>
      <c r="I80" s="999"/>
      <c r="J80" s="999"/>
      <c r="K80" s="999"/>
      <c r="L80" s="999"/>
      <c r="M80" s="999"/>
      <c r="N80" s="999"/>
      <c r="O80" s="999"/>
      <c r="P80" s="999"/>
      <c r="Q80" s="999"/>
      <c r="R80" s="999"/>
      <c r="S80" s="999"/>
      <c r="T80" s="999"/>
      <c r="U80" s="999"/>
      <c r="V80" s="999"/>
      <c r="W80" s="999"/>
      <c r="X80" s="999"/>
      <c r="Y80" s="999"/>
      <c r="Z80" s="999"/>
      <c r="AA80" s="999"/>
      <c r="AB80" s="1000"/>
    </row>
    <row r="81" spans="1:28" s="223" customFormat="1" ht="19.5" customHeight="1" x14ac:dyDescent="0.2">
      <c r="A81" s="198" t="s">
        <v>235</v>
      </c>
      <c r="B81" s="234">
        <f>'4'!B63</f>
        <v>0</v>
      </c>
      <c r="C81" s="813">
        <f>'4'!C63</f>
        <v>0</v>
      </c>
      <c r="D81" s="814">
        <f>'4'!D63</f>
        <v>0</v>
      </c>
      <c r="E81" s="814">
        <f>'4'!E63</f>
        <v>0</v>
      </c>
      <c r="F81" s="814">
        <f>'4'!F63</f>
        <v>0</v>
      </c>
      <c r="G81" s="814">
        <f>'4'!G63</f>
        <v>0</v>
      </c>
      <c r="H81" s="814">
        <f>'4'!H63</f>
        <v>0</v>
      </c>
      <c r="I81" s="814">
        <f>'4'!I63</f>
        <v>0</v>
      </c>
      <c r="J81" s="814">
        <f>'4'!J63</f>
        <v>0</v>
      </c>
      <c r="K81" s="814">
        <f>'4'!K63</f>
        <v>0</v>
      </c>
      <c r="L81" s="814">
        <f>'4'!L63</f>
        <v>0</v>
      </c>
      <c r="M81" s="814">
        <f>'4'!M63</f>
        <v>0</v>
      </c>
      <c r="N81" s="814">
        <f>'4'!N63</f>
        <v>0</v>
      </c>
      <c r="O81" s="814">
        <f>'4'!O63</f>
        <v>0</v>
      </c>
      <c r="P81" s="814">
        <f>'4'!P63</f>
        <v>0</v>
      </c>
      <c r="Q81" s="814">
        <f>'4'!Q63</f>
        <v>0</v>
      </c>
      <c r="R81" s="814">
        <f>'4'!R63</f>
        <v>0</v>
      </c>
      <c r="S81" s="814">
        <f>'4'!S63</f>
        <v>0</v>
      </c>
      <c r="T81" s="814">
        <f>'4'!T63</f>
        <v>0</v>
      </c>
      <c r="U81" s="814">
        <f>'4'!U63</f>
        <v>0</v>
      </c>
      <c r="V81" s="814">
        <v>0</v>
      </c>
      <c r="W81" s="814">
        <v>0</v>
      </c>
      <c r="X81" s="814">
        <v>0</v>
      </c>
      <c r="Y81" s="814">
        <v>0</v>
      </c>
      <c r="Z81" s="814">
        <v>0</v>
      </c>
      <c r="AA81" s="814">
        <v>0</v>
      </c>
      <c r="AB81" s="814">
        <v>0</v>
      </c>
    </row>
    <row r="82" spans="1:28" s="223" customFormat="1" x14ac:dyDescent="0.2">
      <c r="A82" s="1039" t="s">
        <v>372</v>
      </c>
      <c r="B82" s="1039"/>
      <c r="C82" s="1039"/>
      <c r="D82" s="204"/>
      <c r="E82" s="204" t="s">
        <v>299</v>
      </c>
      <c r="F82" s="204">
        <f>SUM(F81)</f>
        <v>0</v>
      </c>
      <c r="G82" s="204" t="s">
        <v>299</v>
      </c>
      <c r="H82" s="204" t="s">
        <v>299</v>
      </c>
      <c r="I82" s="204" t="s">
        <v>299</v>
      </c>
      <c r="J82" s="204" t="s">
        <v>299</v>
      </c>
      <c r="K82" s="204" t="s">
        <v>299</v>
      </c>
      <c r="L82" s="204" t="s">
        <v>299</v>
      </c>
      <c r="M82" s="204">
        <f>SUM(M81)</f>
        <v>0</v>
      </c>
      <c r="N82" s="204">
        <f>SUM(N81)</f>
        <v>0</v>
      </c>
      <c r="O82" s="204">
        <f>SUM(O81)</f>
        <v>0</v>
      </c>
      <c r="P82" s="204">
        <f>SUM(P81)</f>
        <v>0</v>
      </c>
      <c r="Q82" s="204" t="s">
        <v>299</v>
      </c>
      <c r="R82" s="204" t="s">
        <v>299</v>
      </c>
      <c r="S82" s="204" t="s">
        <v>299</v>
      </c>
      <c r="T82" s="204"/>
      <c r="U82" s="204"/>
      <c r="V82" s="204"/>
      <c r="W82" s="204"/>
      <c r="X82" s="204"/>
      <c r="Y82" s="204"/>
      <c r="Z82" s="204"/>
      <c r="AA82" s="204">
        <f>W82+X82+Y82+Z82</f>
        <v>0</v>
      </c>
      <c r="AB82" s="204">
        <f>W82+X82+Y82</f>
        <v>0</v>
      </c>
    </row>
    <row r="83" spans="1:28" s="223" customFormat="1" x14ac:dyDescent="0.2">
      <c r="A83" s="1040" t="s">
        <v>373</v>
      </c>
      <c r="B83" s="1040"/>
      <c r="C83" s="1040"/>
      <c r="D83" s="217">
        <f>D50+D79+D81</f>
        <v>80.328959999999995</v>
      </c>
      <c r="E83" s="217" t="e">
        <f t="shared" ref="E83:AB83" si="7">E50+E79+E81</f>
        <v>#REF!</v>
      </c>
      <c r="F83" s="217" t="e">
        <f t="shared" si="7"/>
        <v>#REF!</v>
      </c>
      <c r="G83" s="217" t="e">
        <f t="shared" si="7"/>
        <v>#VALUE!</v>
      </c>
      <c r="H83" s="217" t="e">
        <f t="shared" si="7"/>
        <v>#VALUE!</v>
      </c>
      <c r="I83" s="217" t="e">
        <f t="shared" si="7"/>
        <v>#VALUE!</v>
      </c>
      <c r="J83" s="217" t="e">
        <f t="shared" si="7"/>
        <v>#VALUE!</v>
      </c>
      <c r="K83" s="217" t="e">
        <f t="shared" si="7"/>
        <v>#VALUE!</v>
      </c>
      <c r="L83" s="217" t="e">
        <f t="shared" si="7"/>
        <v>#VALUE!</v>
      </c>
      <c r="M83" s="217" t="e">
        <f t="shared" si="7"/>
        <v>#REF!</v>
      </c>
      <c r="N83" s="217" t="e">
        <f t="shared" si="7"/>
        <v>#REF!</v>
      </c>
      <c r="O83" s="217" t="e">
        <f t="shared" si="7"/>
        <v>#REF!</v>
      </c>
      <c r="P83" s="217" t="e">
        <f t="shared" si="7"/>
        <v>#REF!</v>
      </c>
      <c r="Q83" s="217" t="e">
        <f t="shared" si="7"/>
        <v>#REF!</v>
      </c>
      <c r="R83" s="217" t="e">
        <f t="shared" si="7"/>
        <v>#REF!</v>
      </c>
      <c r="S83" s="217" t="e">
        <f t="shared" si="7"/>
        <v>#VALUE!</v>
      </c>
      <c r="T83" s="217">
        <f t="shared" si="7"/>
        <v>33.360332465392176</v>
      </c>
      <c r="U83" s="217">
        <f t="shared" si="7"/>
        <v>0</v>
      </c>
      <c r="V83" s="217">
        <f t="shared" si="7"/>
        <v>1.0634710223062358</v>
      </c>
      <c r="W83" s="217">
        <f t="shared" si="7"/>
        <v>11.073381385053457</v>
      </c>
      <c r="X83" s="217">
        <f t="shared" si="7"/>
        <v>17.821639999999999</v>
      </c>
      <c r="Y83" s="217">
        <f t="shared" si="7"/>
        <v>0</v>
      </c>
      <c r="Z83" s="217">
        <f t="shared" si="7"/>
        <v>0</v>
      </c>
      <c r="AA83" s="217">
        <f t="shared" si="7"/>
        <v>0</v>
      </c>
      <c r="AB83" s="217">
        <f t="shared" si="7"/>
        <v>0</v>
      </c>
    </row>
    <row r="84" spans="1:28" s="223" customFormat="1" ht="15.75" customHeight="1" x14ac:dyDescent="0.2">
      <c r="A84" s="196" t="s">
        <v>286</v>
      </c>
      <c r="B84" s="1041" t="s">
        <v>366</v>
      </c>
      <c r="C84" s="1042"/>
      <c r="D84" s="1042"/>
      <c r="E84" s="1042"/>
      <c r="F84" s="1042"/>
      <c r="G84" s="1042"/>
      <c r="H84" s="1042"/>
      <c r="I84" s="1042"/>
      <c r="J84" s="1042"/>
      <c r="K84" s="1042"/>
      <c r="L84" s="1042"/>
      <c r="M84" s="1042"/>
      <c r="N84" s="1042"/>
      <c r="O84" s="1042"/>
      <c r="P84" s="1042"/>
      <c r="Q84" s="1042"/>
      <c r="R84" s="1042"/>
      <c r="S84" s="1042"/>
      <c r="T84" s="1042"/>
      <c r="U84" s="1042"/>
      <c r="V84" s="1042"/>
      <c r="W84" s="1042"/>
      <c r="X84" s="1042"/>
      <c r="Y84" s="1042"/>
      <c r="Z84" s="1042"/>
      <c r="AA84" s="1042"/>
      <c r="AB84" s="1043"/>
    </row>
    <row r="85" spans="1:28" s="223" customFormat="1" x14ac:dyDescent="0.2">
      <c r="A85" s="197" t="s">
        <v>237</v>
      </c>
      <c r="B85" s="1005" t="s">
        <v>349</v>
      </c>
      <c r="C85" s="1006"/>
      <c r="D85" s="1006"/>
      <c r="E85" s="1006"/>
      <c r="F85" s="1006"/>
      <c r="G85" s="1006"/>
      <c r="H85" s="1006"/>
      <c r="I85" s="1006"/>
      <c r="J85" s="1006"/>
      <c r="K85" s="1006"/>
      <c r="L85" s="1006"/>
      <c r="M85" s="1006"/>
      <c r="N85" s="1006"/>
      <c r="O85" s="1006"/>
      <c r="P85" s="1006"/>
      <c r="Q85" s="1006"/>
      <c r="R85" s="1006"/>
      <c r="S85" s="1006"/>
      <c r="T85" s="1006"/>
      <c r="U85" s="1006"/>
      <c r="V85" s="1006"/>
      <c r="W85" s="1006"/>
      <c r="X85" s="1006"/>
      <c r="Y85" s="1006"/>
      <c r="Z85" s="1006"/>
      <c r="AA85" s="1006"/>
      <c r="AB85" s="1007"/>
    </row>
    <row r="86" spans="1:28" s="223" customFormat="1" ht="20.25" customHeight="1" x14ac:dyDescent="0.2">
      <c r="A86" s="205" t="s">
        <v>238</v>
      </c>
      <c r="B86" s="215"/>
      <c r="C86" s="215"/>
      <c r="D86" s="215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312"/>
      <c r="U86" s="221"/>
      <c r="V86" s="627"/>
      <c r="W86" s="627"/>
      <c r="X86" s="627"/>
      <c r="Y86" s="221"/>
      <c r="Z86" s="221"/>
      <c r="AA86" s="202"/>
      <c r="AB86" s="202"/>
    </row>
    <row r="87" spans="1:28" s="223" customFormat="1" ht="19.5" customHeight="1" x14ac:dyDescent="0.2">
      <c r="A87" s="644" t="s">
        <v>752</v>
      </c>
      <c r="B87" s="215"/>
      <c r="C87" s="215"/>
      <c r="D87" s="215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312"/>
      <c r="U87" s="221"/>
      <c r="V87" s="627"/>
      <c r="W87" s="627"/>
      <c r="X87" s="627"/>
      <c r="Y87" s="221"/>
      <c r="Z87" s="221"/>
      <c r="AA87" s="202"/>
      <c r="AB87" s="202"/>
    </row>
    <row r="88" spans="1:28" s="223" customFormat="1" x14ac:dyDescent="0.2">
      <c r="A88" s="1039" t="s">
        <v>374</v>
      </c>
      <c r="B88" s="1039"/>
      <c r="C88" s="1039"/>
      <c r="D88" s="233"/>
      <c r="E88" s="233" t="s">
        <v>269</v>
      </c>
      <c r="F88" s="233" t="s">
        <v>269</v>
      </c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</row>
    <row r="89" spans="1:28" s="223" customFormat="1" ht="17.25" customHeight="1" x14ac:dyDescent="0.2">
      <c r="A89" s="197" t="s">
        <v>239</v>
      </c>
      <c r="B89" s="1005" t="s">
        <v>452</v>
      </c>
      <c r="C89" s="1006"/>
      <c r="D89" s="1006"/>
      <c r="E89" s="1006"/>
      <c r="F89" s="1006"/>
      <c r="G89" s="1006"/>
      <c r="H89" s="1006"/>
      <c r="I89" s="1006"/>
      <c r="J89" s="1006"/>
      <c r="K89" s="1006"/>
      <c r="L89" s="1006"/>
      <c r="M89" s="1006"/>
      <c r="N89" s="1006"/>
      <c r="O89" s="1006"/>
      <c r="P89" s="1006"/>
      <c r="Q89" s="1006"/>
      <c r="R89" s="1006"/>
      <c r="S89" s="1006"/>
      <c r="T89" s="1006"/>
      <c r="U89" s="1006"/>
      <c r="V89" s="1006"/>
      <c r="W89" s="1006"/>
      <c r="X89" s="1006"/>
      <c r="Y89" s="1006"/>
      <c r="Z89" s="1006"/>
      <c r="AA89" s="1006"/>
      <c r="AB89" s="1007"/>
    </row>
    <row r="90" spans="1:28" s="223" customFormat="1" x14ac:dyDescent="0.2">
      <c r="A90" s="205" t="s">
        <v>240</v>
      </c>
      <c r="B90" s="198"/>
      <c r="C90" s="198"/>
      <c r="D90" s="198"/>
      <c r="E90" s="198" t="s">
        <v>269</v>
      </c>
      <c r="F90" s="198" t="s">
        <v>269</v>
      </c>
      <c r="G90" s="198" t="s">
        <v>269</v>
      </c>
      <c r="H90" s="198" t="s">
        <v>269</v>
      </c>
      <c r="I90" s="198" t="s">
        <v>269</v>
      </c>
      <c r="J90" s="198" t="s">
        <v>269</v>
      </c>
      <c r="K90" s="198" t="s">
        <v>269</v>
      </c>
      <c r="L90" s="198" t="s">
        <v>269</v>
      </c>
      <c r="M90" s="198" t="s">
        <v>269</v>
      </c>
      <c r="N90" s="198"/>
      <c r="O90" s="198"/>
      <c r="P90" s="198"/>
      <c r="Q90" s="198"/>
      <c r="R90" s="198"/>
      <c r="S90" s="198"/>
      <c r="T90" s="198"/>
      <c r="U90" s="221"/>
      <c r="V90" s="221"/>
      <c r="W90" s="221"/>
      <c r="X90" s="221"/>
      <c r="Y90" s="221"/>
      <c r="Z90" s="221"/>
      <c r="AA90" s="221"/>
      <c r="AB90" s="221"/>
    </row>
    <row r="91" spans="1:28" s="223" customFormat="1" x14ac:dyDescent="0.2">
      <c r="A91" s="1039" t="s">
        <v>375</v>
      </c>
      <c r="B91" s="1039"/>
      <c r="C91" s="1039"/>
      <c r="D91" s="233"/>
      <c r="E91" s="233" t="s">
        <v>269</v>
      </c>
      <c r="F91" s="233" t="s">
        <v>269</v>
      </c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</row>
    <row r="92" spans="1:28" s="223" customFormat="1" ht="15" customHeight="1" x14ac:dyDescent="0.2">
      <c r="A92" s="197" t="s">
        <v>453</v>
      </c>
      <c r="B92" s="1005" t="s">
        <v>367</v>
      </c>
      <c r="C92" s="1006"/>
      <c r="D92" s="1006"/>
      <c r="E92" s="1006"/>
      <c r="F92" s="1006"/>
      <c r="G92" s="1006"/>
      <c r="H92" s="1006"/>
      <c r="I92" s="1006"/>
      <c r="J92" s="1006"/>
      <c r="K92" s="1006"/>
      <c r="L92" s="1006"/>
      <c r="M92" s="1006"/>
      <c r="N92" s="1006"/>
      <c r="O92" s="1006"/>
      <c r="P92" s="1006"/>
      <c r="Q92" s="1006"/>
      <c r="R92" s="1006"/>
      <c r="S92" s="1006"/>
      <c r="T92" s="1006"/>
      <c r="U92" s="1006"/>
      <c r="V92" s="1006"/>
      <c r="W92" s="1006"/>
      <c r="X92" s="1006"/>
      <c r="Y92" s="1006"/>
      <c r="Z92" s="1006"/>
      <c r="AA92" s="1006"/>
      <c r="AB92" s="1007"/>
    </row>
    <row r="93" spans="1:28" s="223" customFormat="1" x14ac:dyDescent="0.2">
      <c r="A93" s="205" t="s">
        <v>242</v>
      </c>
      <c r="B93" s="198"/>
      <c r="C93" s="198"/>
      <c r="D93" s="198"/>
      <c r="E93" s="198" t="s">
        <v>269</v>
      </c>
      <c r="F93" s="198" t="s">
        <v>269</v>
      </c>
      <c r="G93" s="198" t="s">
        <v>269</v>
      </c>
      <c r="H93" s="198" t="s">
        <v>269</v>
      </c>
      <c r="I93" s="198" t="s">
        <v>269</v>
      </c>
      <c r="J93" s="198" t="s">
        <v>269</v>
      </c>
      <c r="K93" s="198" t="s">
        <v>269</v>
      </c>
      <c r="L93" s="198" t="s">
        <v>269</v>
      </c>
      <c r="M93" s="198" t="s">
        <v>269</v>
      </c>
      <c r="N93" s="198"/>
      <c r="O93" s="198"/>
      <c r="P93" s="198"/>
      <c r="Q93" s="198"/>
      <c r="R93" s="198"/>
      <c r="S93" s="198"/>
      <c r="T93" s="198"/>
      <c r="U93" s="221"/>
      <c r="V93" s="221"/>
      <c r="W93" s="221"/>
      <c r="X93" s="221"/>
      <c r="Y93" s="221"/>
      <c r="Z93" s="221"/>
      <c r="AA93" s="221"/>
      <c r="AB93" s="221"/>
    </row>
    <row r="94" spans="1:28" s="223" customFormat="1" x14ac:dyDescent="0.2">
      <c r="A94" s="1039" t="s">
        <v>376</v>
      </c>
      <c r="B94" s="1039"/>
      <c r="C94" s="1039"/>
      <c r="D94" s="233"/>
      <c r="E94" s="233" t="s">
        <v>269</v>
      </c>
      <c r="F94" s="233" t="s">
        <v>269</v>
      </c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</row>
    <row r="95" spans="1:28" s="223" customFormat="1" ht="16.5" customHeight="1" x14ac:dyDescent="0.2">
      <c r="A95" s="235" t="s">
        <v>243</v>
      </c>
      <c r="B95" s="1005" t="s">
        <v>368</v>
      </c>
      <c r="C95" s="1006"/>
      <c r="D95" s="1006"/>
      <c r="E95" s="1006"/>
      <c r="F95" s="1006"/>
      <c r="G95" s="1006"/>
      <c r="H95" s="1006"/>
      <c r="I95" s="1006"/>
      <c r="J95" s="1006"/>
      <c r="K95" s="1006"/>
      <c r="L95" s="1006"/>
      <c r="M95" s="1006"/>
      <c r="N95" s="1006"/>
      <c r="O95" s="1006"/>
      <c r="P95" s="1006"/>
      <c r="Q95" s="1006"/>
      <c r="R95" s="1006"/>
      <c r="S95" s="1006"/>
      <c r="T95" s="1006"/>
      <c r="U95" s="1006"/>
      <c r="V95" s="1006"/>
      <c r="W95" s="1006"/>
      <c r="X95" s="1006"/>
      <c r="Y95" s="1006"/>
      <c r="Z95" s="1006"/>
      <c r="AA95" s="1006"/>
      <c r="AB95" s="1007"/>
    </row>
    <row r="96" spans="1:28" s="223" customFormat="1" ht="20.25" customHeight="1" x14ac:dyDescent="0.2">
      <c r="A96" s="198" t="s">
        <v>244</v>
      </c>
      <c r="B96" s="236"/>
      <c r="C96" s="198"/>
      <c r="D96" s="200"/>
      <c r="E96" s="200" t="e">
        <f>#REF!</f>
        <v>#REF!</v>
      </c>
      <c r="F96" s="198" t="s">
        <v>299</v>
      </c>
      <c r="G96" s="198" t="s">
        <v>299</v>
      </c>
      <c r="H96" s="198" t="s">
        <v>299</v>
      </c>
      <c r="I96" s="198" t="s">
        <v>299</v>
      </c>
      <c r="J96" s="198" t="s">
        <v>299</v>
      </c>
      <c r="K96" s="198" t="s">
        <v>299</v>
      </c>
      <c r="L96" s="198" t="s">
        <v>299</v>
      </c>
      <c r="M96" s="200" t="e">
        <f>SUM(E96:F96,K96:L96)</f>
        <v>#REF!</v>
      </c>
      <c r="N96" s="198" t="s">
        <v>299</v>
      </c>
      <c r="O96" s="200" t="e">
        <f>#REF!</f>
        <v>#REF!</v>
      </c>
      <c r="P96" s="200">
        <f>D96</f>
        <v>0</v>
      </c>
      <c r="Q96" s="198" t="s">
        <v>299</v>
      </c>
      <c r="R96" s="198" t="s">
        <v>299</v>
      </c>
      <c r="S96" s="198" t="s">
        <v>299</v>
      </c>
      <c r="T96" s="198"/>
      <c r="U96" s="198"/>
      <c r="V96" s="198"/>
      <c r="W96" s="198"/>
      <c r="X96" s="198"/>
      <c r="Y96" s="198"/>
      <c r="Z96" s="198"/>
      <c r="AA96" s="237"/>
      <c r="AB96" s="237"/>
    </row>
    <row r="97" spans="1:28" s="223" customFormat="1" x14ac:dyDescent="0.2">
      <c r="A97" s="1039" t="s">
        <v>377</v>
      </c>
      <c r="B97" s="1039"/>
      <c r="C97" s="1039"/>
      <c r="D97" s="204"/>
      <c r="E97" s="204" t="e">
        <f>SUM(E96)</f>
        <v>#REF!</v>
      </c>
      <c r="F97" s="204" t="s">
        <v>299</v>
      </c>
      <c r="G97" s="204" t="s">
        <v>299</v>
      </c>
      <c r="H97" s="204" t="s">
        <v>299</v>
      </c>
      <c r="I97" s="204" t="s">
        <v>299</v>
      </c>
      <c r="J97" s="204" t="s">
        <v>299</v>
      </c>
      <c r="K97" s="204" t="s">
        <v>299</v>
      </c>
      <c r="L97" s="204" t="s">
        <v>299</v>
      </c>
      <c r="M97" s="204" t="e">
        <f>SUM(M96)</f>
        <v>#REF!</v>
      </c>
      <c r="N97" s="204" t="s">
        <v>299</v>
      </c>
      <c r="O97" s="204" t="e">
        <f>SUM(O96)</f>
        <v>#REF!</v>
      </c>
      <c r="P97" s="204">
        <f>SUM(P96)</f>
        <v>0</v>
      </c>
      <c r="Q97" s="204" t="s">
        <v>299</v>
      </c>
      <c r="R97" s="204" t="s">
        <v>299</v>
      </c>
      <c r="S97" s="204" t="s">
        <v>299</v>
      </c>
      <c r="T97" s="204"/>
      <c r="U97" s="204"/>
      <c r="V97" s="204"/>
      <c r="W97" s="204"/>
      <c r="X97" s="233"/>
      <c r="Y97" s="204"/>
      <c r="Z97" s="204"/>
      <c r="AA97" s="217"/>
      <c r="AB97" s="217"/>
    </row>
    <row r="98" spans="1:28" s="223" customFormat="1" x14ac:dyDescent="0.2">
      <c r="A98" s="197" t="s">
        <v>294</v>
      </c>
      <c r="B98" s="1018" t="s">
        <v>365</v>
      </c>
      <c r="C98" s="1019"/>
      <c r="D98" s="1019"/>
      <c r="E98" s="1019"/>
      <c r="F98" s="1019"/>
      <c r="G98" s="1019"/>
      <c r="H98" s="1019"/>
      <c r="I98" s="1019"/>
      <c r="J98" s="1019"/>
      <c r="K98" s="1019"/>
      <c r="L98" s="1019"/>
      <c r="M98" s="1019"/>
      <c r="N98" s="1019"/>
      <c r="O98" s="1019"/>
      <c r="P98" s="1019"/>
      <c r="Q98" s="1019"/>
      <c r="R98" s="1019"/>
      <c r="S98" s="1019"/>
      <c r="T98" s="1019"/>
      <c r="U98" s="1019"/>
      <c r="V98" s="1019"/>
      <c r="W98" s="1019"/>
      <c r="X98" s="1019"/>
      <c r="Y98" s="1019"/>
      <c r="Z98" s="1019"/>
      <c r="AA98" s="1019"/>
      <c r="AB98" s="1020"/>
    </row>
    <row r="99" spans="1:28" s="223" customFormat="1" x14ac:dyDescent="0.2">
      <c r="A99" s="205" t="s">
        <v>265</v>
      </c>
      <c r="B99" s="198"/>
      <c r="C99" s="198"/>
      <c r="D99" s="198"/>
      <c r="E99" s="198" t="s">
        <v>269</v>
      </c>
      <c r="F99" s="198" t="s">
        <v>269</v>
      </c>
      <c r="G99" s="198" t="s">
        <v>269</v>
      </c>
      <c r="H99" s="198" t="s">
        <v>269</v>
      </c>
      <c r="I99" s="198" t="s">
        <v>269</v>
      </c>
      <c r="J99" s="198" t="s">
        <v>269</v>
      </c>
      <c r="K99" s="198" t="s">
        <v>269</v>
      </c>
      <c r="L99" s="198" t="s">
        <v>269</v>
      </c>
      <c r="M99" s="198" t="s">
        <v>269</v>
      </c>
      <c r="N99" s="198"/>
      <c r="O99" s="198"/>
      <c r="P99" s="198"/>
      <c r="Q99" s="198"/>
      <c r="R99" s="198"/>
      <c r="S99" s="198"/>
      <c r="T99" s="198"/>
      <c r="U99" s="221"/>
      <c r="V99" s="221"/>
      <c r="W99" s="221"/>
      <c r="X99" s="221"/>
      <c r="Y99" s="221"/>
      <c r="Z99" s="221"/>
      <c r="AA99" s="221"/>
      <c r="AB99" s="221"/>
    </row>
    <row r="100" spans="1:28" s="223" customFormat="1" x14ac:dyDescent="0.2">
      <c r="A100" s="1039" t="s">
        <v>378</v>
      </c>
      <c r="B100" s="1039"/>
      <c r="C100" s="1039"/>
      <c r="D100" s="204"/>
      <c r="E100" s="204" t="s">
        <v>269</v>
      </c>
      <c r="F100" s="204" t="s">
        <v>269</v>
      </c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</row>
    <row r="101" spans="1:28" s="223" customFormat="1" x14ac:dyDescent="0.2">
      <c r="A101" s="1039" t="s">
        <v>379</v>
      </c>
      <c r="B101" s="1039"/>
      <c r="C101" s="1039"/>
      <c r="D101" s="204"/>
      <c r="E101" s="204" t="e">
        <f>SUM(E100,E97,E94,E91,E88)</f>
        <v>#REF!</v>
      </c>
      <c r="F101" s="204" t="s">
        <v>299</v>
      </c>
      <c r="G101" s="204" t="s">
        <v>299</v>
      </c>
      <c r="H101" s="204" t="s">
        <v>299</v>
      </c>
      <c r="I101" s="204" t="s">
        <v>299</v>
      </c>
      <c r="J101" s="204" t="s">
        <v>299</v>
      </c>
      <c r="K101" s="204" t="s">
        <v>299</v>
      </c>
      <c r="L101" s="204" t="s">
        <v>299</v>
      </c>
      <c r="M101" s="204" t="e">
        <f>SUM(M100,M97,M94,M91,M88)</f>
        <v>#REF!</v>
      </c>
      <c r="N101" s="204" t="s">
        <v>299</v>
      </c>
      <c r="O101" s="204" t="e">
        <f>SUM(O100,O97,O94,O91,O88)</f>
        <v>#REF!</v>
      </c>
      <c r="P101" s="204">
        <f>SUM(P100,P97,P94,P91,P88)</f>
        <v>0</v>
      </c>
      <c r="Q101" s="204" t="s">
        <v>299</v>
      </c>
      <c r="R101" s="204" t="s">
        <v>299</v>
      </c>
      <c r="S101" s="204" t="s">
        <v>299</v>
      </c>
      <c r="T101" s="204"/>
      <c r="U101" s="204"/>
      <c r="V101" s="204"/>
      <c r="W101" s="204"/>
      <c r="X101" s="204"/>
      <c r="Y101" s="204"/>
      <c r="Z101" s="204"/>
      <c r="AA101" s="204"/>
      <c r="AB101" s="204"/>
    </row>
    <row r="102" spans="1:28" s="223" customFormat="1" x14ac:dyDescent="0.2">
      <c r="A102" s="1044" t="s">
        <v>454</v>
      </c>
      <c r="B102" s="1045"/>
      <c r="C102" s="1046"/>
      <c r="D102" s="217">
        <f>D83+D86+D87</f>
        <v>80.328959999999995</v>
      </c>
      <c r="E102" s="217" t="e">
        <f t="shared" ref="E102:AB102" si="8">E83+E101</f>
        <v>#REF!</v>
      </c>
      <c r="F102" s="217" t="e">
        <f t="shared" si="8"/>
        <v>#REF!</v>
      </c>
      <c r="G102" s="217" t="e">
        <f t="shared" si="8"/>
        <v>#VALUE!</v>
      </c>
      <c r="H102" s="217" t="e">
        <f t="shared" si="8"/>
        <v>#VALUE!</v>
      </c>
      <c r="I102" s="217" t="e">
        <f t="shared" si="8"/>
        <v>#VALUE!</v>
      </c>
      <c r="J102" s="217" t="e">
        <f t="shared" si="8"/>
        <v>#VALUE!</v>
      </c>
      <c r="K102" s="217" t="e">
        <f t="shared" si="8"/>
        <v>#VALUE!</v>
      </c>
      <c r="L102" s="217" t="e">
        <f t="shared" si="8"/>
        <v>#VALUE!</v>
      </c>
      <c r="M102" s="217" t="e">
        <f t="shared" si="8"/>
        <v>#REF!</v>
      </c>
      <c r="N102" s="217" t="e">
        <f t="shared" si="8"/>
        <v>#REF!</v>
      </c>
      <c r="O102" s="217" t="e">
        <f t="shared" si="8"/>
        <v>#REF!</v>
      </c>
      <c r="P102" s="217" t="e">
        <f t="shared" si="8"/>
        <v>#REF!</v>
      </c>
      <c r="Q102" s="217" t="e">
        <f t="shared" si="8"/>
        <v>#REF!</v>
      </c>
      <c r="R102" s="217" t="e">
        <f t="shared" si="8"/>
        <v>#REF!</v>
      </c>
      <c r="S102" s="217" t="e">
        <f t="shared" si="8"/>
        <v>#VALUE!</v>
      </c>
      <c r="T102" s="315">
        <v>0</v>
      </c>
      <c r="U102" s="217">
        <f t="shared" si="8"/>
        <v>0</v>
      </c>
      <c r="V102" s="217">
        <f t="shared" si="8"/>
        <v>1.0634710223062358</v>
      </c>
      <c r="W102" s="217">
        <f>W83</f>
        <v>11.073381385053457</v>
      </c>
      <c r="X102" s="217">
        <f t="shared" si="8"/>
        <v>17.821639999999999</v>
      </c>
      <c r="Y102" s="217">
        <f t="shared" si="8"/>
        <v>0</v>
      </c>
      <c r="Z102" s="217">
        <f t="shared" si="8"/>
        <v>0</v>
      </c>
      <c r="AA102" s="217">
        <f t="shared" si="8"/>
        <v>0</v>
      </c>
      <c r="AB102" s="217">
        <f t="shared" si="8"/>
        <v>0</v>
      </c>
    </row>
    <row r="103" spans="1:28" s="223" customFormat="1" ht="17.45" customHeight="1" x14ac:dyDescent="0.2">
      <c r="A103" s="194" t="s">
        <v>392</v>
      </c>
      <c r="B103" s="1047" t="s">
        <v>246</v>
      </c>
      <c r="C103" s="1048"/>
      <c r="D103" s="1048"/>
      <c r="E103" s="1048"/>
      <c r="F103" s="1048"/>
      <c r="G103" s="1048"/>
      <c r="H103" s="1048"/>
      <c r="I103" s="1048"/>
      <c r="J103" s="1048"/>
      <c r="K103" s="1048"/>
      <c r="L103" s="1048"/>
      <c r="M103" s="1048"/>
      <c r="N103" s="1048"/>
      <c r="O103" s="1048"/>
      <c r="P103" s="1048"/>
      <c r="Q103" s="1048"/>
      <c r="R103" s="1048"/>
      <c r="S103" s="1048"/>
      <c r="T103" s="1048"/>
      <c r="U103" s="1048"/>
      <c r="V103" s="1048"/>
      <c r="W103" s="1048"/>
      <c r="X103" s="1048"/>
      <c r="Y103" s="1048"/>
      <c r="Z103" s="1048"/>
      <c r="AA103" s="1048"/>
      <c r="AB103" s="1049"/>
    </row>
    <row r="104" spans="1:28" s="223" customFormat="1" ht="29.25" customHeight="1" x14ac:dyDescent="0.2">
      <c r="A104" s="196" t="s">
        <v>247</v>
      </c>
      <c r="B104" s="1009" t="s">
        <v>455</v>
      </c>
      <c r="C104" s="1010"/>
      <c r="D104" s="1010"/>
      <c r="E104" s="1010"/>
      <c r="F104" s="1010"/>
      <c r="G104" s="1010"/>
      <c r="H104" s="1010"/>
      <c r="I104" s="1010"/>
      <c r="J104" s="1010"/>
      <c r="K104" s="1010"/>
      <c r="L104" s="1010"/>
      <c r="M104" s="1010"/>
      <c r="N104" s="1010"/>
      <c r="O104" s="1010"/>
      <c r="P104" s="1010"/>
      <c r="Q104" s="1010"/>
      <c r="R104" s="1010"/>
      <c r="S104" s="1010"/>
      <c r="T104" s="1010"/>
      <c r="U104" s="1010"/>
      <c r="V104" s="1010"/>
      <c r="W104" s="1010"/>
      <c r="X104" s="1010"/>
      <c r="Y104" s="1010"/>
      <c r="Z104" s="1010"/>
      <c r="AA104" s="1010"/>
      <c r="AB104" s="1011"/>
    </row>
    <row r="105" spans="1:28" s="223" customFormat="1" ht="12.75" customHeight="1" x14ac:dyDescent="0.2">
      <c r="A105" s="197" t="s">
        <v>248</v>
      </c>
      <c r="B105" s="1005" t="s">
        <v>438</v>
      </c>
      <c r="C105" s="1006"/>
      <c r="D105" s="1006"/>
      <c r="E105" s="1006"/>
      <c r="F105" s="1006"/>
      <c r="G105" s="1006"/>
      <c r="H105" s="1006"/>
      <c r="I105" s="1006"/>
      <c r="J105" s="1006"/>
      <c r="K105" s="1006"/>
      <c r="L105" s="1006"/>
      <c r="M105" s="1006"/>
      <c r="N105" s="1006"/>
      <c r="O105" s="1006"/>
      <c r="P105" s="1006"/>
      <c r="Q105" s="1006"/>
      <c r="R105" s="1006"/>
      <c r="S105" s="1006"/>
      <c r="T105" s="1006"/>
      <c r="U105" s="1006"/>
      <c r="V105" s="1006"/>
      <c r="W105" s="1006"/>
      <c r="X105" s="1006"/>
      <c r="Y105" s="1006"/>
      <c r="Z105" s="1006"/>
      <c r="AA105" s="1006"/>
      <c r="AB105" s="1007"/>
    </row>
    <row r="106" spans="1:28" s="223" customFormat="1" x14ac:dyDescent="0.2">
      <c r="A106" s="205" t="s">
        <v>456</v>
      </c>
      <c r="B106" s="194"/>
      <c r="C106" s="194"/>
      <c r="D106" s="194"/>
      <c r="E106" s="206" t="s">
        <v>269</v>
      </c>
      <c r="F106" s="206" t="s">
        <v>269</v>
      </c>
      <c r="G106" s="206" t="s">
        <v>269</v>
      </c>
      <c r="H106" s="206" t="s">
        <v>269</v>
      </c>
      <c r="I106" s="206" t="s">
        <v>269</v>
      </c>
      <c r="J106" s="206" t="s">
        <v>269</v>
      </c>
      <c r="K106" s="194"/>
      <c r="L106" s="194"/>
      <c r="M106" s="207"/>
      <c r="N106" s="207"/>
      <c r="O106" s="194"/>
      <c r="P106" s="194"/>
      <c r="Q106" s="194"/>
      <c r="R106" s="194"/>
      <c r="S106" s="194"/>
      <c r="T106" s="194"/>
      <c r="U106" s="221"/>
      <c r="V106" s="221"/>
      <c r="W106" s="221"/>
      <c r="X106" s="221"/>
      <c r="Y106" s="221"/>
      <c r="Z106" s="221"/>
      <c r="AA106" s="221"/>
      <c r="AB106" s="221"/>
    </row>
    <row r="107" spans="1:28" s="223" customFormat="1" x14ac:dyDescent="0.2">
      <c r="A107" s="205" t="s">
        <v>457</v>
      </c>
      <c r="B107" s="194"/>
      <c r="C107" s="194"/>
      <c r="D107" s="194"/>
      <c r="E107" s="206" t="s">
        <v>269</v>
      </c>
      <c r="F107" s="206" t="s">
        <v>269</v>
      </c>
      <c r="G107" s="206" t="s">
        <v>269</v>
      </c>
      <c r="H107" s="206" t="s">
        <v>269</v>
      </c>
      <c r="I107" s="206" t="s">
        <v>269</v>
      </c>
      <c r="J107" s="206" t="s">
        <v>269</v>
      </c>
      <c r="K107" s="194"/>
      <c r="L107" s="194"/>
      <c r="M107" s="207"/>
      <c r="N107" s="207"/>
      <c r="O107" s="194"/>
      <c r="P107" s="194"/>
      <c r="Q107" s="194"/>
      <c r="R107" s="194"/>
      <c r="S107" s="194"/>
      <c r="T107" s="194"/>
      <c r="U107" s="221"/>
      <c r="V107" s="221"/>
      <c r="W107" s="221"/>
      <c r="X107" s="221"/>
      <c r="Y107" s="221"/>
      <c r="Z107" s="221"/>
      <c r="AA107" s="221"/>
      <c r="AB107" s="221"/>
    </row>
    <row r="108" spans="1:28" s="223" customFormat="1" x14ac:dyDescent="0.2">
      <c r="A108" s="1002" t="s">
        <v>381</v>
      </c>
      <c r="B108" s="1003"/>
      <c r="C108" s="1004"/>
      <c r="D108" s="208"/>
      <c r="E108" s="238" t="s">
        <v>269</v>
      </c>
      <c r="F108" s="238" t="s">
        <v>269</v>
      </c>
      <c r="G108" s="238" t="s">
        <v>269</v>
      </c>
      <c r="H108" s="238" t="s">
        <v>269</v>
      </c>
      <c r="I108" s="238" t="s">
        <v>269</v>
      </c>
      <c r="J108" s="238" t="s">
        <v>269</v>
      </c>
      <c r="K108" s="208"/>
      <c r="L108" s="208"/>
      <c r="M108" s="209"/>
      <c r="N108" s="209"/>
      <c r="O108" s="208"/>
      <c r="P108" s="208"/>
      <c r="Q108" s="208"/>
      <c r="R108" s="208"/>
      <c r="S108" s="208"/>
      <c r="T108" s="208"/>
      <c r="U108" s="222"/>
      <c r="V108" s="222"/>
      <c r="W108" s="222"/>
      <c r="X108" s="222"/>
      <c r="Y108" s="222"/>
      <c r="Z108" s="222"/>
      <c r="AA108" s="222"/>
      <c r="AB108" s="222"/>
    </row>
    <row r="109" spans="1:28" s="223" customFormat="1" ht="11.25" customHeight="1" x14ac:dyDescent="0.2">
      <c r="A109" s="215" t="s">
        <v>458</v>
      </c>
      <c r="B109" s="1005" t="s">
        <v>440</v>
      </c>
      <c r="C109" s="1006"/>
      <c r="D109" s="1006"/>
      <c r="E109" s="1006"/>
      <c r="F109" s="1006"/>
      <c r="G109" s="1006"/>
      <c r="H109" s="1006"/>
      <c r="I109" s="1006"/>
      <c r="J109" s="1006"/>
      <c r="K109" s="1006"/>
      <c r="L109" s="1006"/>
      <c r="M109" s="1006"/>
      <c r="N109" s="1006"/>
      <c r="O109" s="1006"/>
      <c r="P109" s="1006"/>
      <c r="Q109" s="1006"/>
      <c r="R109" s="1006"/>
      <c r="S109" s="1006"/>
      <c r="T109" s="1006"/>
      <c r="U109" s="1006"/>
      <c r="V109" s="1006"/>
      <c r="W109" s="1006"/>
      <c r="X109" s="1006"/>
      <c r="Y109" s="1006"/>
      <c r="Z109" s="1006"/>
      <c r="AA109" s="1006"/>
      <c r="AB109" s="1007"/>
    </row>
    <row r="110" spans="1:28" s="223" customFormat="1" x14ac:dyDescent="0.2">
      <c r="A110" s="205" t="s">
        <v>251</v>
      </c>
      <c r="B110" s="256">
        <f>'4'!B99</f>
        <v>0</v>
      </c>
      <c r="C110" s="198">
        <f>'4'!C99</f>
        <v>0</v>
      </c>
      <c r="D110" s="200">
        <f>'4'!D99</f>
        <v>0</v>
      </c>
      <c r="E110" s="230" t="s">
        <v>269</v>
      </c>
      <c r="F110" s="230" t="s">
        <v>269</v>
      </c>
      <c r="G110" s="230" t="s">
        <v>269</v>
      </c>
      <c r="H110" s="230" t="s">
        <v>269</v>
      </c>
      <c r="I110" s="230" t="s">
        <v>269</v>
      </c>
      <c r="J110" s="230" t="s">
        <v>269</v>
      </c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8"/>
      <c r="V110" s="198"/>
      <c r="W110" s="198"/>
      <c r="X110" s="198"/>
      <c r="Y110" s="198"/>
      <c r="Z110" s="198"/>
      <c r="AA110" s="200"/>
      <c r="AB110" s="200"/>
    </row>
    <row r="111" spans="1:28" s="223" customFormat="1" x14ac:dyDescent="0.2">
      <c r="A111" s="1002" t="s">
        <v>382</v>
      </c>
      <c r="B111" s="1003"/>
      <c r="C111" s="1004"/>
      <c r="D111" s="216">
        <f>SUM(D110)</f>
        <v>0</v>
      </c>
      <c r="E111" s="238" t="s">
        <v>269</v>
      </c>
      <c r="F111" s="238" t="s">
        <v>269</v>
      </c>
      <c r="G111" s="238" t="s">
        <v>269</v>
      </c>
      <c r="H111" s="238" t="s">
        <v>269</v>
      </c>
      <c r="I111" s="238" t="s">
        <v>269</v>
      </c>
      <c r="J111" s="238" t="s">
        <v>269</v>
      </c>
      <c r="K111" s="208"/>
      <c r="L111" s="208"/>
      <c r="M111" s="209"/>
      <c r="N111" s="209"/>
      <c r="O111" s="208"/>
      <c r="P111" s="208"/>
      <c r="Q111" s="208"/>
      <c r="R111" s="208"/>
      <c r="S111" s="208"/>
      <c r="T111" s="208"/>
      <c r="U111" s="222"/>
      <c r="V111" s="222"/>
      <c r="W111" s="222"/>
      <c r="X111" s="222"/>
      <c r="Y111" s="222"/>
      <c r="Z111" s="222"/>
      <c r="AA111" s="222"/>
      <c r="AB111" s="222"/>
    </row>
    <row r="112" spans="1:28" s="223" customFormat="1" ht="11.25" customHeight="1" x14ac:dyDescent="0.2">
      <c r="A112" s="205" t="s">
        <v>459</v>
      </c>
      <c r="B112" s="1027" t="s">
        <v>441</v>
      </c>
      <c r="C112" s="1028"/>
      <c r="D112" s="1028"/>
      <c r="E112" s="1028"/>
      <c r="F112" s="1028"/>
      <c r="G112" s="1028"/>
      <c r="H112" s="1028"/>
      <c r="I112" s="1028"/>
      <c r="J112" s="1028"/>
      <c r="K112" s="1028"/>
      <c r="L112" s="1028"/>
      <c r="M112" s="1028"/>
      <c r="N112" s="1028"/>
      <c r="O112" s="1028"/>
      <c r="P112" s="1028"/>
      <c r="Q112" s="1028"/>
      <c r="R112" s="1028"/>
      <c r="S112" s="1028"/>
      <c r="T112" s="1028"/>
      <c r="U112" s="1028"/>
      <c r="V112" s="1028"/>
      <c r="W112" s="1028"/>
      <c r="X112" s="1028"/>
      <c r="Y112" s="1028"/>
      <c r="Z112" s="1028"/>
      <c r="AA112" s="1028"/>
      <c r="AB112" s="1029"/>
    </row>
    <row r="113" spans="1:28" s="223" customFormat="1" ht="13.5" customHeight="1" x14ac:dyDescent="0.2">
      <c r="A113" s="198" t="s">
        <v>253</v>
      </c>
      <c r="B113" s="220"/>
      <c r="C113" s="200"/>
      <c r="D113" s="201"/>
      <c r="E113" s="206" t="s">
        <v>269</v>
      </c>
      <c r="F113" s="206" t="s">
        <v>269</v>
      </c>
      <c r="G113" s="206" t="s">
        <v>269</v>
      </c>
      <c r="H113" s="206" t="s">
        <v>269</v>
      </c>
      <c r="I113" s="206" t="s">
        <v>269</v>
      </c>
      <c r="J113" s="206" t="s">
        <v>269</v>
      </c>
      <c r="K113" s="199"/>
      <c r="L113" s="200"/>
      <c r="M113" s="200"/>
      <c r="N113" s="203"/>
      <c r="O113" s="203"/>
      <c r="P113" s="203"/>
      <c r="Q113" s="203"/>
      <c r="R113" s="203"/>
      <c r="S113" s="203"/>
      <c r="T113" s="203"/>
      <c r="U113" s="221"/>
      <c r="V113" s="221"/>
      <c r="W113" s="221"/>
      <c r="X113" s="221"/>
      <c r="Y113" s="221"/>
      <c r="Z113" s="221"/>
      <c r="AA113" s="221"/>
      <c r="AB113" s="221"/>
    </row>
    <row r="114" spans="1:28" s="223" customFormat="1" ht="12.75" customHeight="1" x14ac:dyDescent="0.2">
      <c r="A114" s="198" t="s">
        <v>460</v>
      </c>
      <c r="B114" s="220"/>
      <c r="C114" s="200"/>
      <c r="D114" s="201"/>
      <c r="E114" s="206" t="s">
        <v>269</v>
      </c>
      <c r="F114" s="206" t="s">
        <v>269</v>
      </c>
      <c r="G114" s="206" t="s">
        <v>269</v>
      </c>
      <c r="H114" s="206" t="s">
        <v>269</v>
      </c>
      <c r="I114" s="206" t="s">
        <v>269</v>
      </c>
      <c r="J114" s="206" t="s">
        <v>269</v>
      </c>
      <c r="K114" s="200"/>
      <c r="L114" s="199"/>
      <c r="M114" s="200"/>
      <c r="N114" s="203"/>
      <c r="O114" s="203"/>
      <c r="P114" s="203"/>
      <c r="Q114" s="203"/>
      <c r="R114" s="203"/>
      <c r="S114" s="203"/>
      <c r="T114" s="203"/>
      <c r="U114" s="221"/>
      <c r="V114" s="221"/>
      <c r="W114" s="221"/>
      <c r="X114" s="221"/>
      <c r="Y114" s="221"/>
      <c r="Z114" s="221"/>
      <c r="AA114" s="221"/>
      <c r="AB114" s="221"/>
    </row>
    <row r="115" spans="1:28" s="223" customFormat="1" x14ac:dyDescent="0.2">
      <c r="A115" s="1002" t="s">
        <v>383</v>
      </c>
      <c r="B115" s="1003"/>
      <c r="C115" s="1004"/>
      <c r="D115" s="208"/>
      <c r="E115" s="238" t="s">
        <v>269</v>
      </c>
      <c r="F115" s="238" t="s">
        <v>269</v>
      </c>
      <c r="G115" s="238" t="s">
        <v>269</v>
      </c>
      <c r="H115" s="238" t="s">
        <v>269</v>
      </c>
      <c r="I115" s="238" t="s">
        <v>269</v>
      </c>
      <c r="J115" s="238" t="s">
        <v>269</v>
      </c>
      <c r="K115" s="208"/>
      <c r="L115" s="208"/>
      <c r="M115" s="209"/>
      <c r="N115" s="209"/>
      <c r="O115" s="208"/>
      <c r="P115" s="208"/>
      <c r="Q115" s="208"/>
      <c r="R115" s="208"/>
      <c r="S115" s="208"/>
      <c r="T115" s="208"/>
      <c r="U115" s="222"/>
      <c r="V115" s="222"/>
      <c r="W115" s="222"/>
      <c r="X115" s="222"/>
      <c r="Y115" s="222"/>
      <c r="Z115" s="222"/>
      <c r="AA115" s="222"/>
      <c r="AB115" s="222"/>
    </row>
    <row r="116" spans="1:28" x14ac:dyDescent="0.2">
      <c r="A116" s="239" t="s">
        <v>384</v>
      </c>
      <c r="B116" s="240"/>
      <c r="C116" s="241"/>
      <c r="D116" s="216">
        <f>D108+D111+D115</f>
        <v>0</v>
      </c>
      <c r="E116" s="216" t="e">
        <f t="shared" ref="E116:AB116" si="9">E108+E111+E115</f>
        <v>#VALUE!</v>
      </c>
      <c r="F116" s="216" t="e">
        <f t="shared" si="9"/>
        <v>#VALUE!</v>
      </c>
      <c r="G116" s="216" t="e">
        <f t="shared" si="9"/>
        <v>#VALUE!</v>
      </c>
      <c r="H116" s="216" t="e">
        <f t="shared" si="9"/>
        <v>#VALUE!</v>
      </c>
      <c r="I116" s="216" t="e">
        <f t="shared" si="9"/>
        <v>#VALUE!</v>
      </c>
      <c r="J116" s="216" t="e">
        <f t="shared" si="9"/>
        <v>#VALUE!</v>
      </c>
      <c r="K116" s="216">
        <f t="shared" si="9"/>
        <v>0</v>
      </c>
      <c r="L116" s="216">
        <f t="shared" si="9"/>
        <v>0</v>
      </c>
      <c r="M116" s="216">
        <f t="shared" si="9"/>
        <v>0</v>
      </c>
      <c r="N116" s="216">
        <f t="shared" si="9"/>
        <v>0</v>
      </c>
      <c r="O116" s="216">
        <f t="shared" si="9"/>
        <v>0</v>
      </c>
      <c r="P116" s="216">
        <f t="shared" si="9"/>
        <v>0</v>
      </c>
      <c r="Q116" s="216">
        <f t="shared" si="9"/>
        <v>0</v>
      </c>
      <c r="R116" s="216">
        <f t="shared" si="9"/>
        <v>0</v>
      </c>
      <c r="S116" s="216">
        <f t="shared" si="9"/>
        <v>0</v>
      </c>
      <c r="T116" s="216">
        <f t="shared" si="9"/>
        <v>0</v>
      </c>
      <c r="U116" s="216">
        <f t="shared" si="9"/>
        <v>0</v>
      </c>
      <c r="V116" s="216">
        <f t="shared" si="9"/>
        <v>0</v>
      </c>
      <c r="W116" s="216">
        <f t="shared" si="9"/>
        <v>0</v>
      </c>
      <c r="X116" s="216">
        <f t="shared" si="9"/>
        <v>0</v>
      </c>
      <c r="Y116" s="216">
        <f t="shared" si="9"/>
        <v>0</v>
      </c>
      <c r="Z116" s="216">
        <f t="shared" si="9"/>
        <v>0</v>
      </c>
      <c r="AA116" s="216">
        <f t="shared" si="9"/>
        <v>0</v>
      </c>
      <c r="AB116" s="216">
        <f t="shared" si="9"/>
        <v>0</v>
      </c>
    </row>
    <row r="117" spans="1:28" ht="12" customHeight="1" x14ac:dyDescent="0.2">
      <c r="A117" s="210" t="s">
        <v>288</v>
      </c>
      <c r="B117" s="1041" t="s">
        <v>366</v>
      </c>
      <c r="C117" s="1042"/>
      <c r="D117" s="1042"/>
      <c r="E117" s="1042"/>
      <c r="F117" s="1042"/>
      <c r="G117" s="1042"/>
      <c r="H117" s="1042"/>
      <c r="I117" s="1042"/>
      <c r="J117" s="1042"/>
      <c r="K117" s="1042"/>
      <c r="L117" s="1042"/>
      <c r="M117" s="1042"/>
      <c r="N117" s="1042"/>
      <c r="O117" s="1042"/>
      <c r="P117" s="1042"/>
      <c r="Q117" s="1042"/>
      <c r="R117" s="1042"/>
      <c r="S117" s="1042"/>
      <c r="T117" s="1042"/>
      <c r="U117" s="1042"/>
      <c r="V117" s="1042"/>
      <c r="W117" s="1042"/>
      <c r="X117" s="1042"/>
      <c r="Y117" s="1042"/>
      <c r="Z117" s="1042"/>
      <c r="AA117" s="1042"/>
      <c r="AB117" s="1043"/>
    </row>
    <row r="118" spans="1:28" ht="12" customHeight="1" x14ac:dyDescent="0.2">
      <c r="A118" s="229" t="s">
        <v>255</v>
      </c>
      <c r="B118" s="1005" t="s">
        <v>349</v>
      </c>
      <c r="C118" s="1006"/>
      <c r="D118" s="1006"/>
      <c r="E118" s="1006"/>
      <c r="F118" s="1006"/>
      <c r="G118" s="1006"/>
      <c r="H118" s="1006"/>
      <c r="I118" s="1006"/>
      <c r="J118" s="1006"/>
      <c r="K118" s="1006"/>
      <c r="L118" s="1006"/>
      <c r="M118" s="1006"/>
      <c r="N118" s="1006"/>
      <c r="O118" s="1006"/>
      <c r="P118" s="1006"/>
      <c r="Q118" s="1006"/>
      <c r="R118" s="1006"/>
      <c r="S118" s="1006"/>
      <c r="T118" s="1006"/>
      <c r="U118" s="1006"/>
      <c r="V118" s="1006"/>
      <c r="W118" s="1006"/>
      <c r="X118" s="1006"/>
      <c r="Y118" s="1006"/>
      <c r="Z118" s="1006"/>
      <c r="AA118" s="1006"/>
      <c r="AB118" s="1007"/>
    </row>
    <row r="119" spans="1:28" x14ac:dyDescent="0.2">
      <c r="A119" s="242"/>
      <c r="B119" s="242"/>
      <c r="C119" s="242"/>
      <c r="D119" s="242"/>
      <c r="E119" s="243" t="s">
        <v>269</v>
      </c>
      <c r="F119" s="243" t="s">
        <v>269</v>
      </c>
      <c r="G119" s="243" t="s">
        <v>269</v>
      </c>
      <c r="H119" s="243" t="s">
        <v>269</v>
      </c>
      <c r="I119" s="243" t="s">
        <v>269</v>
      </c>
      <c r="J119" s="243" t="s">
        <v>269</v>
      </c>
      <c r="K119" s="242"/>
      <c r="L119" s="242"/>
      <c r="M119" s="244"/>
      <c r="N119" s="244"/>
      <c r="O119" s="242"/>
      <c r="P119" s="242"/>
      <c r="Q119" s="242"/>
      <c r="R119" s="242"/>
      <c r="S119" s="242"/>
      <c r="T119" s="242"/>
      <c r="U119" s="245"/>
      <c r="V119" s="245"/>
      <c r="W119" s="245"/>
      <c r="X119" s="245"/>
      <c r="Y119" s="245"/>
      <c r="Z119" s="245"/>
      <c r="AA119" s="245"/>
      <c r="AB119" s="245"/>
    </row>
    <row r="120" spans="1:28" x14ac:dyDescent="0.2">
      <c r="A120" s="1002" t="s">
        <v>385</v>
      </c>
      <c r="B120" s="1003"/>
      <c r="C120" s="1004"/>
      <c r="D120" s="208"/>
      <c r="E120" s="208" t="s">
        <v>393</v>
      </c>
      <c r="F120" s="208" t="s">
        <v>393</v>
      </c>
      <c r="G120" s="208"/>
      <c r="H120" s="208"/>
      <c r="I120" s="208"/>
      <c r="J120" s="208"/>
      <c r="K120" s="208"/>
      <c r="L120" s="208"/>
      <c r="M120" s="209"/>
      <c r="N120" s="209"/>
      <c r="O120" s="208"/>
      <c r="P120" s="208"/>
      <c r="Q120" s="208"/>
      <c r="R120" s="208"/>
      <c r="S120" s="208"/>
      <c r="T120" s="208"/>
      <c r="U120" s="222"/>
      <c r="V120" s="222"/>
      <c r="W120" s="222"/>
      <c r="X120" s="222"/>
      <c r="Y120" s="222"/>
      <c r="Z120" s="222"/>
      <c r="AA120" s="222"/>
      <c r="AB120" s="222"/>
    </row>
    <row r="121" spans="1:28" ht="12.75" customHeight="1" x14ac:dyDescent="0.2">
      <c r="A121" s="193" t="s">
        <v>257</v>
      </c>
      <c r="B121" s="1005" t="s">
        <v>354</v>
      </c>
      <c r="C121" s="1006"/>
      <c r="D121" s="1006"/>
      <c r="E121" s="1006"/>
      <c r="F121" s="1006"/>
      <c r="G121" s="1006"/>
      <c r="H121" s="1006"/>
      <c r="I121" s="1006"/>
      <c r="J121" s="1006"/>
      <c r="K121" s="1006"/>
      <c r="L121" s="1006"/>
      <c r="M121" s="1006"/>
      <c r="N121" s="1006"/>
      <c r="O121" s="1006"/>
      <c r="P121" s="1006"/>
      <c r="Q121" s="1006"/>
      <c r="R121" s="1006"/>
      <c r="S121" s="1006"/>
      <c r="T121" s="1006"/>
      <c r="U121" s="1006"/>
      <c r="V121" s="1006"/>
      <c r="W121" s="1006"/>
      <c r="X121" s="1006"/>
      <c r="Y121" s="1006"/>
      <c r="Z121" s="1006"/>
      <c r="AA121" s="1006"/>
      <c r="AB121" s="1007"/>
    </row>
    <row r="122" spans="1:28" x14ac:dyDescent="0.2">
      <c r="A122" s="242"/>
      <c r="B122" s="242"/>
      <c r="C122" s="242"/>
      <c r="D122" s="242"/>
      <c r="E122" s="243" t="s">
        <v>269</v>
      </c>
      <c r="F122" s="243" t="s">
        <v>269</v>
      </c>
      <c r="G122" s="243" t="s">
        <v>269</v>
      </c>
      <c r="H122" s="243" t="s">
        <v>269</v>
      </c>
      <c r="I122" s="243" t="s">
        <v>269</v>
      </c>
      <c r="J122" s="243" t="s">
        <v>269</v>
      </c>
      <c r="K122" s="242"/>
      <c r="L122" s="242"/>
      <c r="M122" s="244"/>
      <c r="N122" s="244"/>
      <c r="O122" s="242"/>
      <c r="P122" s="242"/>
      <c r="Q122" s="242"/>
      <c r="R122" s="242"/>
      <c r="S122" s="242"/>
      <c r="T122" s="242"/>
      <c r="U122" s="245"/>
      <c r="V122" s="245"/>
      <c r="W122" s="245"/>
      <c r="X122" s="245"/>
      <c r="Y122" s="245"/>
      <c r="Z122" s="245"/>
      <c r="AA122" s="245"/>
      <c r="AB122" s="245"/>
    </row>
    <row r="123" spans="1:28" x14ac:dyDescent="0.2">
      <c r="A123" s="1002" t="s">
        <v>386</v>
      </c>
      <c r="B123" s="1003"/>
      <c r="C123" s="1004"/>
      <c r="D123" s="208"/>
      <c r="E123" s="208" t="s">
        <v>393</v>
      </c>
      <c r="F123" s="208" t="s">
        <v>393</v>
      </c>
      <c r="G123" s="208"/>
      <c r="H123" s="208"/>
      <c r="I123" s="208"/>
      <c r="J123" s="208"/>
      <c r="K123" s="208"/>
      <c r="L123" s="208"/>
      <c r="M123" s="209"/>
      <c r="N123" s="209"/>
      <c r="O123" s="208"/>
      <c r="P123" s="208"/>
      <c r="Q123" s="208"/>
      <c r="R123" s="208"/>
      <c r="S123" s="208"/>
      <c r="T123" s="208"/>
      <c r="U123" s="222"/>
      <c r="V123" s="222"/>
      <c r="W123" s="222"/>
      <c r="X123" s="222"/>
      <c r="Y123" s="222"/>
      <c r="Z123" s="222"/>
      <c r="AA123" s="222"/>
      <c r="AB123" s="222"/>
    </row>
    <row r="124" spans="1:28" ht="12" customHeight="1" x14ac:dyDescent="0.2">
      <c r="A124" s="246" t="s">
        <v>289</v>
      </c>
      <c r="B124" s="1005" t="s">
        <v>367</v>
      </c>
      <c r="C124" s="1006"/>
      <c r="D124" s="1006"/>
      <c r="E124" s="1006"/>
      <c r="F124" s="1006"/>
      <c r="G124" s="1006"/>
      <c r="H124" s="1006"/>
      <c r="I124" s="1006"/>
      <c r="J124" s="1006"/>
      <c r="K124" s="1006"/>
      <c r="L124" s="1006"/>
      <c r="M124" s="1006"/>
      <c r="N124" s="1006"/>
      <c r="O124" s="1006"/>
      <c r="P124" s="1006"/>
      <c r="Q124" s="1006"/>
      <c r="R124" s="1006"/>
      <c r="S124" s="1006"/>
      <c r="T124" s="1006"/>
      <c r="U124" s="1006"/>
      <c r="V124" s="1006"/>
      <c r="W124" s="1006"/>
      <c r="X124" s="1006"/>
      <c r="Y124" s="1006"/>
      <c r="Z124" s="1006"/>
      <c r="AA124" s="1006"/>
      <c r="AB124" s="1007"/>
    </row>
    <row r="125" spans="1:28" x14ac:dyDescent="0.2">
      <c r="A125" s="242"/>
      <c r="B125" s="242"/>
      <c r="C125" s="242"/>
      <c r="D125" s="242"/>
      <c r="E125" s="243" t="s">
        <v>269</v>
      </c>
      <c r="F125" s="243" t="s">
        <v>269</v>
      </c>
      <c r="G125" s="243" t="s">
        <v>269</v>
      </c>
      <c r="H125" s="243" t="s">
        <v>269</v>
      </c>
      <c r="I125" s="243" t="s">
        <v>269</v>
      </c>
      <c r="J125" s="243" t="s">
        <v>269</v>
      </c>
      <c r="K125" s="242"/>
      <c r="L125" s="242"/>
      <c r="M125" s="244"/>
      <c r="N125" s="244"/>
      <c r="O125" s="242"/>
      <c r="P125" s="242"/>
      <c r="Q125" s="242"/>
      <c r="R125" s="242"/>
      <c r="S125" s="242"/>
      <c r="T125" s="242"/>
      <c r="U125" s="245"/>
      <c r="V125" s="245"/>
      <c r="W125" s="245"/>
      <c r="X125" s="245"/>
      <c r="Y125" s="245"/>
      <c r="Z125" s="245"/>
      <c r="AA125" s="245"/>
      <c r="AB125" s="245"/>
    </row>
    <row r="126" spans="1:28" x14ac:dyDescent="0.2">
      <c r="A126" s="1002" t="s">
        <v>387</v>
      </c>
      <c r="B126" s="1003"/>
      <c r="C126" s="1004"/>
      <c r="D126" s="208"/>
      <c r="E126" s="208" t="s">
        <v>393</v>
      </c>
      <c r="F126" s="208" t="s">
        <v>393</v>
      </c>
      <c r="G126" s="208"/>
      <c r="H126" s="208"/>
      <c r="I126" s="208"/>
      <c r="J126" s="208"/>
      <c r="K126" s="208"/>
      <c r="L126" s="208"/>
      <c r="M126" s="209"/>
      <c r="N126" s="209"/>
      <c r="O126" s="208"/>
      <c r="P126" s="208"/>
      <c r="Q126" s="208"/>
      <c r="R126" s="208"/>
      <c r="S126" s="208"/>
      <c r="T126" s="208"/>
      <c r="U126" s="222"/>
      <c r="V126" s="222"/>
      <c r="W126" s="222"/>
      <c r="X126" s="222"/>
      <c r="Y126" s="222"/>
      <c r="Z126" s="222"/>
      <c r="AA126" s="222"/>
      <c r="AB126" s="222"/>
    </row>
    <row r="127" spans="1:28" ht="12" customHeight="1" x14ac:dyDescent="0.2">
      <c r="A127" s="193" t="s">
        <v>261</v>
      </c>
      <c r="B127" s="1005" t="s">
        <v>368</v>
      </c>
      <c r="C127" s="1006"/>
      <c r="D127" s="1006"/>
      <c r="E127" s="1006"/>
      <c r="F127" s="1006"/>
      <c r="G127" s="1006"/>
      <c r="H127" s="1006"/>
      <c r="I127" s="1006"/>
      <c r="J127" s="1006"/>
      <c r="K127" s="1006"/>
      <c r="L127" s="1006"/>
      <c r="M127" s="1006"/>
      <c r="N127" s="1006"/>
      <c r="O127" s="1006"/>
      <c r="P127" s="1006"/>
      <c r="Q127" s="1006"/>
      <c r="R127" s="1006"/>
      <c r="S127" s="1006"/>
      <c r="T127" s="1006"/>
      <c r="U127" s="1006"/>
      <c r="V127" s="1006"/>
      <c r="W127" s="1006"/>
      <c r="X127" s="1006"/>
      <c r="Y127" s="1006"/>
      <c r="Z127" s="1006"/>
      <c r="AA127" s="1006"/>
      <c r="AB127" s="1007"/>
    </row>
    <row r="128" spans="1:28" x14ac:dyDescent="0.2">
      <c r="A128" s="242"/>
      <c r="B128" s="242"/>
      <c r="C128" s="242"/>
      <c r="D128" s="242"/>
      <c r="E128" s="243" t="s">
        <v>269</v>
      </c>
      <c r="F128" s="243" t="s">
        <v>269</v>
      </c>
      <c r="G128" s="243" t="s">
        <v>269</v>
      </c>
      <c r="H128" s="243" t="s">
        <v>269</v>
      </c>
      <c r="I128" s="243" t="s">
        <v>269</v>
      </c>
      <c r="J128" s="243" t="s">
        <v>269</v>
      </c>
      <c r="K128" s="242"/>
      <c r="L128" s="242"/>
      <c r="M128" s="244"/>
      <c r="N128" s="244"/>
      <c r="O128" s="242"/>
      <c r="P128" s="242"/>
      <c r="Q128" s="242"/>
      <c r="R128" s="242"/>
      <c r="S128" s="242"/>
      <c r="T128" s="242"/>
      <c r="U128" s="245"/>
      <c r="V128" s="245"/>
      <c r="W128" s="245"/>
      <c r="X128" s="245"/>
      <c r="Y128" s="245"/>
      <c r="Z128" s="245"/>
      <c r="AA128" s="245"/>
      <c r="AB128" s="245"/>
    </row>
    <row r="129" spans="1:28" x14ac:dyDescent="0.2">
      <c r="A129" s="1002" t="s">
        <v>388</v>
      </c>
      <c r="B129" s="1003"/>
      <c r="C129" s="1004"/>
      <c r="D129" s="208"/>
      <c r="E129" s="208" t="s">
        <v>269</v>
      </c>
      <c r="F129" s="208" t="s">
        <v>269</v>
      </c>
      <c r="G129" s="208"/>
      <c r="H129" s="208"/>
      <c r="I129" s="208"/>
      <c r="J129" s="208"/>
      <c r="K129" s="208"/>
      <c r="L129" s="208"/>
      <c r="M129" s="209"/>
      <c r="N129" s="209"/>
      <c r="O129" s="208"/>
      <c r="P129" s="208"/>
      <c r="Q129" s="208"/>
      <c r="R129" s="208"/>
      <c r="S129" s="208"/>
      <c r="T129" s="208"/>
      <c r="U129" s="222"/>
      <c r="V129" s="222"/>
      <c r="W129" s="222"/>
      <c r="X129" s="222"/>
      <c r="Y129" s="222"/>
      <c r="Z129" s="222"/>
      <c r="AA129" s="222"/>
      <c r="AB129" s="222"/>
    </row>
    <row r="130" spans="1:28" x14ac:dyDescent="0.2">
      <c r="A130" s="247" t="s">
        <v>461</v>
      </c>
      <c r="B130" s="1018" t="s">
        <v>365</v>
      </c>
      <c r="C130" s="1019"/>
      <c r="D130" s="1019"/>
      <c r="E130" s="1019"/>
      <c r="F130" s="1019"/>
      <c r="G130" s="1019"/>
      <c r="H130" s="1019"/>
      <c r="I130" s="1019"/>
      <c r="J130" s="1019"/>
      <c r="K130" s="1019"/>
      <c r="L130" s="1019"/>
      <c r="M130" s="1019"/>
      <c r="N130" s="1019"/>
      <c r="O130" s="1019"/>
      <c r="P130" s="1019"/>
      <c r="Q130" s="1019"/>
      <c r="R130" s="1019"/>
      <c r="S130" s="1019"/>
      <c r="T130" s="1019"/>
      <c r="U130" s="1019"/>
      <c r="V130" s="1019"/>
      <c r="W130" s="1019"/>
      <c r="X130" s="1019"/>
      <c r="Y130" s="1019"/>
      <c r="Z130" s="1019"/>
      <c r="AA130" s="1019"/>
      <c r="AB130" s="1020"/>
    </row>
    <row r="131" spans="1:28" x14ac:dyDescent="0.2">
      <c r="A131" s="242"/>
      <c r="B131" s="242"/>
      <c r="C131" s="242"/>
      <c r="D131" s="242"/>
      <c r="E131" s="243" t="s">
        <v>269</v>
      </c>
      <c r="F131" s="243" t="s">
        <v>269</v>
      </c>
      <c r="G131" s="243" t="s">
        <v>269</v>
      </c>
      <c r="H131" s="243" t="s">
        <v>269</v>
      </c>
      <c r="I131" s="243" t="s">
        <v>269</v>
      </c>
      <c r="J131" s="243" t="s">
        <v>269</v>
      </c>
      <c r="K131" s="242"/>
      <c r="L131" s="242"/>
      <c r="M131" s="244"/>
      <c r="N131" s="244"/>
      <c r="O131" s="242"/>
      <c r="P131" s="242"/>
      <c r="Q131" s="242"/>
      <c r="R131" s="242"/>
      <c r="S131" s="242"/>
      <c r="T131" s="242"/>
      <c r="U131" s="245"/>
      <c r="V131" s="245"/>
      <c r="W131" s="245"/>
      <c r="X131" s="245"/>
      <c r="Y131" s="245"/>
      <c r="Z131" s="245"/>
      <c r="AA131" s="245"/>
      <c r="AB131" s="245"/>
    </row>
    <row r="132" spans="1:28" x14ac:dyDescent="0.2">
      <c r="A132" s="1002" t="s">
        <v>389</v>
      </c>
      <c r="B132" s="1003"/>
      <c r="C132" s="1004"/>
      <c r="D132" s="208"/>
      <c r="E132" s="208" t="s">
        <v>269</v>
      </c>
      <c r="F132" s="208" t="s">
        <v>269</v>
      </c>
      <c r="G132" s="208"/>
      <c r="H132" s="208"/>
      <c r="I132" s="208"/>
      <c r="J132" s="208"/>
      <c r="K132" s="208"/>
      <c r="L132" s="208"/>
      <c r="M132" s="209"/>
      <c r="N132" s="209"/>
      <c r="O132" s="208"/>
      <c r="P132" s="208"/>
      <c r="Q132" s="208"/>
      <c r="R132" s="208"/>
      <c r="S132" s="208"/>
      <c r="T132" s="208"/>
      <c r="U132" s="222"/>
      <c r="V132" s="222"/>
      <c r="W132" s="222"/>
      <c r="X132" s="222"/>
      <c r="Y132" s="222"/>
      <c r="Z132" s="222"/>
      <c r="AA132" s="222"/>
      <c r="AB132" s="222"/>
    </row>
    <row r="133" spans="1:28" x14ac:dyDescent="0.2">
      <c r="A133" s="1002" t="s">
        <v>390</v>
      </c>
      <c r="B133" s="1003"/>
      <c r="C133" s="1004"/>
      <c r="D133" s="208"/>
      <c r="E133" s="208" t="s">
        <v>269</v>
      </c>
      <c r="F133" s="208" t="s">
        <v>269</v>
      </c>
      <c r="G133" s="208"/>
      <c r="H133" s="208"/>
      <c r="I133" s="208"/>
      <c r="J133" s="208"/>
      <c r="K133" s="208"/>
      <c r="L133" s="208"/>
      <c r="M133" s="209"/>
      <c r="N133" s="209"/>
      <c r="O133" s="208"/>
      <c r="P133" s="208"/>
      <c r="Q133" s="208"/>
      <c r="R133" s="208"/>
      <c r="S133" s="208"/>
      <c r="T133" s="208"/>
      <c r="U133" s="222"/>
      <c r="V133" s="222"/>
      <c r="W133" s="222"/>
      <c r="X133" s="222"/>
      <c r="Y133" s="222"/>
      <c r="Z133" s="222"/>
      <c r="AA133" s="222"/>
      <c r="AB133" s="222"/>
    </row>
    <row r="134" spans="1:28" x14ac:dyDescent="0.2">
      <c r="A134" s="1030" t="s">
        <v>391</v>
      </c>
      <c r="B134" s="1031"/>
      <c r="C134" s="1032"/>
      <c r="D134" s="216">
        <f>D116+D133</f>
        <v>0</v>
      </c>
      <c r="E134" s="216" t="e">
        <f t="shared" ref="E134:AB134" si="10">E116+E133</f>
        <v>#VALUE!</v>
      </c>
      <c r="F134" s="216" t="e">
        <f t="shared" si="10"/>
        <v>#VALUE!</v>
      </c>
      <c r="G134" s="216" t="e">
        <f t="shared" si="10"/>
        <v>#VALUE!</v>
      </c>
      <c r="H134" s="216" t="e">
        <f t="shared" si="10"/>
        <v>#VALUE!</v>
      </c>
      <c r="I134" s="216" t="e">
        <f t="shared" si="10"/>
        <v>#VALUE!</v>
      </c>
      <c r="J134" s="216" t="e">
        <f t="shared" si="10"/>
        <v>#VALUE!</v>
      </c>
      <c r="K134" s="216">
        <f t="shared" si="10"/>
        <v>0</v>
      </c>
      <c r="L134" s="216">
        <f t="shared" si="10"/>
        <v>0</v>
      </c>
      <c r="M134" s="216">
        <f t="shared" si="10"/>
        <v>0</v>
      </c>
      <c r="N134" s="216">
        <f t="shared" si="10"/>
        <v>0</v>
      </c>
      <c r="O134" s="216">
        <f t="shared" si="10"/>
        <v>0</v>
      </c>
      <c r="P134" s="216">
        <f t="shared" si="10"/>
        <v>0</v>
      </c>
      <c r="Q134" s="216">
        <f t="shared" si="10"/>
        <v>0</v>
      </c>
      <c r="R134" s="216">
        <f t="shared" si="10"/>
        <v>0</v>
      </c>
      <c r="S134" s="216">
        <f t="shared" si="10"/>
        <v>0</v>
      </c>
      <c r="T134" s="216">
        <f t="shared" si="10"/>
        <v>0</v>
      </c>
      <c r="U134" s="216">
        <f t="shared" si="10"/>
        <v>0</v>
      </c>
      <c r="V134" s="216"/>
      <c r="W134" s="216">
        <f t="shared" si="10"/>
        <v>0</v>
      </c>
      <c r="X134" s="216">
        <f t="shared" si="10"/>
        <v>0</v>
      </c>
      <c r="Y134" s="216">
        <f t="shared" si="10"/>
        <v>0</v>
      </c>
      <c r="Z134" s="216">
        <f t="shared" si="10"/>
        <v>0</v>
      </c>
      <c r="AA134" s="216">
        <f t="shared" si="10"/>
        <v>0</v>
      </c>
      <c r="AB134" s="216">
        <f t="shared" si="10"/>
        <v>0</v>
      </c>
    </row>
    <row r="135" spans="1:28" x14ac:dyDescent="0.2">
      <c r="A135" s="1052" t="s">
        <v>277</v>
      </c>
      <c r="B135" s="1053"/>
      <c r="C135" s="1054"/>
      <c r="D135" s="216">
        <f t="shared" ref="D135:S135" si="11">D44+D102+D134</f>
        <v>1863.4889600000001</v>
      </c>
      <c r="E135" s="216" t="e">
        <f t="shared" si="11"/>
        <v>#REF!</v>
      </c>
      <c r="F135" s="216" t="e">
        <f t="shared" si="11"/>
        <v>#VALUE!</v>
      </c>
      <c r="G135" s="216" t="e">
        <f t="shared" si="11"/>
        <v>#VALUE!</v>
      </c>
      <c r="H135" s="216" t="e">
        <f t="shared" si="11"/>
        <v>#VALUE!</v>
      </c>
      <c r="I135" s="216" t="e">
        <f t="shared" si="11"/>
        <v>#VALUE!</v>
      </c>
      <c r="J135" s="216" t="e">
        <f t="shared" si="11"/>
        <v>#VALUE!</v>
      </c>
      <c r="K135" s="216" t="e">
        <f t="shared" si="11"/>
        <v>#VALUE!</v>
      </c>
      <c r="L135" s="216" t="e">
        <f t="shared" si="11"/>
        <v>#VALUE!</v>
      </c>
      <c r="M135" s="216" t="e">
        <f t="shared" si="11"/>
        <v>#REF!</v>
      </c>
      <c r="N135" s="216" t="e">
        <f t="shared" si="11"/>
        <v>#VALUE!</v>
      </c>
      <c r="O135" s="216" t="e">
        <f t="shared" si="11"/>
        <v>#REF!</v>
      </c>
      <c r="P135" s="216" t="e">
        <f t="shared" si="11"/>
        <v>#VALUE!</v>
      </c>
      <c r="Q135" s="216" t="e">
        <f t="shared" si="11"/>
        <v>#VALUE!</v>
      </c>
      <c r="R135" s="216" t="e">
        <f t="shared" si="11"/>
        <v>#REF!</v>
      </c>
      <c r="S135" s="216" t="e">
        <f t="shared" si="11"/>
        <v>#VALUE!</v>
      </c>
      <c r="T135" s="216">
        <f>D135/AB135*12</f>
        <v>38.016873243561243</v>
      </c>
      <c r="U135" s="216" t="e">
        <f>U44+U102+U134</f>
        <v>#VALUE!</v>
      </c>
      <c r="V135" s="216">
        <f>V44+V102+V134</f>
        <v>15.611285934598861</v>
      </c>
      <c r="W135" s="216">
        <f>W44+W83+W134</f>
        <v>229.64164384327648</v>
      </c>
      <c r="X135" s="216">
        <f>X44+X102+X134</f>
        <v>358.56736999999998</v>
      </c>
      <c r="Y135" s="216">
        <f>Y44+Y102+Y134</f>
        <v>0</v>
      </c>
      <c r="Z135" s="216">
        <f>Z44+Z102+Z134</f>
        <v>0</v>
      </c>
      <c r="AA135" s="216">
        <f>AA44+AA102+AA134+AA48</f>
        <v>588.20901384327647</v>
      </c>
      <c r="AB135" s="216">
        <f>AB44+AB102+AB134+AB48</f>
        <v>588.20901384327647</v>
      </c>
    </row>
    <row r="136" spans="1:28" ht="22.5" x14ac:dyDescent="0.2">
      <c r="A136" s="258" t="s">
        <v>462</v>
      </c>
      <c r="B136" s="248"/>
      <c r="C136" s="248"/>
      <c r="D136" s="248"/>
      <c r="E136" s="248"/>
      <c r="F136" s="248"/>
      <c r="G136" s="248"/>
      <c r="H136" s="249"/>
      <c r="I136" s="249"/>
      <c r="J136" s="249"/>
      <c r="K136" s="249"/>
      <c r="L136" s="249"/>
      <c r="M136" s="249"/>
      <c r="N136" s="249"/>
      <c r="O136" s="249"/>
      <c r="P136" s="250"/>
      <c r="Q136" s="250"/>
      <c r="R136" s="249"/>
      <c r="S136" s="249"/>
      <c r="T136" s="249"/>
      <c r="U136" s="249"/>
      <c r="V136" s="249"/>
      <c r="W136" s="249"/>
      <c r="X136" s="249"/>
      <c r="Y136" s="249"/>
      <c r="Z136" s="249"/>
      <c r="AA136" s="249"/>
      <c r="AB136" s="249"/>
    </row>
    <row r="137" spans="1:28" x14ac:dyDescent="0.2">
      <c r="A137" s="251" t="s">
        <v>472</v>
      </c>
      <c r="B137" s="252"/>
      <c r="C137" s="249"/>
      <c r="D137" s="249"/>
      <c r="E137" s="249"/>
      <c r="F137" s="249"/>
      <c r="G137" s="249"/>
      <c r="H137" s="249"/>
      <c r="I137" s="249"/>
      <c r="J137" s="249"/>
      <c r="K137" s="249"/>
      <c r="L137" s="249"/>
      <c r="M137" s="249"/>
      <c r="N137" s="249"/>
      <c r="O137" s="249"/>
      <c r="P137" s="250"/>
      <c r="Q137" s="250"/>
      <c r="R137" s="249"/>
      <c r="S137" s="249"/>
      <c r="T137" s="249"/>
      <c r="U137" s="249"/>
      <c r="V137" s="249"/>
      <c r="W137" s="249"/>
      <c r="X137" s="249"/>
      <c r="Y137" s="249"/>
      <c r="Z137" s="249"/>
      <c r="AA137" s="249"/>
      <c r="AB137" s="249"/>
    </row>
    <row r="138" spans="1:28" x14ac:dyDescent="0.2">
      <c r="A138" s="251" t="s">
        <v>463</v>
      </c>
      <c r="B138" s="251"/>
      <c r="C138" s="249"/>
      <c r="D138" s="249"/>
      <c r="E138" s="249"/>
      <c r="F138" s="249"/>
      <c r="G138" s="249"/>
      <c r="H138" s="249"/>
      <c r="I138" s="249"/>
      <c r="J138" s="249"/>
      <c r="K138" s="249"/>
      <c r="L138" s="249"/>
      <c r="M138" s="249"/>
      <c r="N138" s="249"/>
      <c r="O138" s="249"/>
      <c r="P138" s="250"/>
      <c r="Q138" s="250"/>
      <c r="R138" s="249"/>
      <c r="S138" s="249"/>
      <c r="T138" s="249"/>
      <c r="U138" s="249"/>
      <c r="V138" s="249"/>
      <c r="W138" s="249"/>
      <c r="X138" s="249"/>
      <c r="Y138" s="249"/>
      <c r="Z138" s="249"/>
      <c r="AA138" s="249"/>
      <c r="AB138" s="249"/>
    </row>
    <row r="139" spans="1:28" ht="13.5" customHeight="1" x14ac:dyDescent="0.2">
      <c r="A139" s="1050" t="s">
        <v>464</v>
      </c>
      <c r="B139" s="1050"/>
      <c r="C139" s="1050"/>
      <c r="D139" s="1050"/>
      <c r="E139" s="1050"/>
      <c r="F139" s="1050"/>
      <c r="G139" s="1050"/>
      <c r="H139" s="1050"/>
      <c r="I139" s="249"/>
      <c r="J139" s="249"/>
      <c r="K139" s="249"/>
      <c r="L139" s="249"/>
      <c r="M139" s="249"/>
      <c r="N139" s="249"/>
      <c r="O139" s="249"/>
      <c r="P139" s="249"/>
      <c r="Q139" s="249"/>
      <c r="R139" s="249"/>
      <c r="S139" s="249"/>
      <c r="T139" s="249"/>
      <c r="U139" s="249"/>
      <c r="V139" s="249"/>
      <c r="W139" s="249"/>
      <c r="X139" s="249"/>
      <c r="Y139" s="249"/>
      <c r="Z139" s="249"/>
      <c r="AA139" s="249"/>
      <c r="AB139" s="249"/>
    </row>
    <row r="140" spans="1:28" ht="13.5" customHeight="1" x14ac:dyDescent="0.2">
      <c r="A140" s="317" t="s">
        <v>470</v>
      </c>
      <c r="B140" s="251"/>
      <c r="C140" s="251"/>
      <c r="D140" s="251"/>
      <c r="E140" s="251"/>
      <c r="F140" s="251"/>
      <c r="G140" s="251"/>
      <c r="H140" s="251"/>
      <c r="I140" s="249"/>
      <c r="J140" s="249"/>
      <c r="K140" s="249"/>
      <c r="L140" s="249"/>
      <c r="M140" s="249"/>
      <c r="N140" s="249"/>
      <c r="O140" s="249"/>
      <c r="P140" s="249"/>
      <c r="Q140" s="249"/>
      <c r="R140" s="249"/>
      <c r="S140" s="249"/>
      <c r="T140" s="249"/>
      <c r="U140" s="249"/>
      <c r="V140" s="249"/>
      <c r="W140" s="249"/>
      <c r="X140" s="249"/>
      <c r="Y140" s="249"/>
      <c r="Z140" s="249"/>
      <c r="AA140" s="249"/>
      <c r="AB140" s="249"/>
    </row>
    <row r="141" spans="1:28" ht="13.5" customHeight="1" x14ac:dyDescent="0.2">
      <c r="A141" s="251"/>
      <c r="B141" s="251"/>
      <c r="C141" s="251"/>
      <c r="D141" s="251"/>
      <c r="E141" s="251"/>
      <c r="F141" s="251"/>
      <c r="G141" s="251"/>
      <c r="H141" s="251"/>
      <c r="I141" s="249"/>
      <c r="J141" s="249"/>
      <c r="K141" s="249"/>
      <c r="L141" s="249"/>
      <c r="M141" s="249"/>
      <c r="N141" s="249"/>
      <c r="O141" s="249"/>
      <c r="P141" s="249"/>
      <c r="Q141" s="249"/>
      <c r="R141" s="249"/>
      <c r="S141" s="249"/>
      <c r="T141" s="249"/>
      <c r="U141" s="249"/>
      <c r="V141" s="249"/>
      <c r="W141" s="249"/>
      <c r="X141" s="249"/>
      <c r="Y141" s="249"/>
      <c r="Z141" s="249"/>
      <c r="AA141" s="249"/>
      <c r="AB141" s="249"/>
    </row>
    <row r="142" spans="1:28" s="223" customFormat="1" x14ac:dyDescent="0.2">
      <c r="A142" s="252"/>
      <c r="B142" s="257" t="s">
        <v>751</v>
      </c>
      <c r="C142" s="252"/>
      <c r="D142" s="249"/>
      <c r="E142" s="253"/>
      <c r="F142" s="253"/>
      <c r="G142" s="253"/>
      <c r="H142" s="253"/>
      <c r="I142" s="253"/>
      <c r="J142" s="253"/>
      <c r="S142" s="254"/>
      <c r="T142" s="254"/>
      <c r="U142" s="254"/>
    </row>
    <row r="143" spans="1:28" s="223" customFormat="1" x14ac:dyDescent="0.2">
      <c r="A143" s="255"/>
      <c r="B143" s="228" t="s">
        <v>465</v>
      </c>
      <c r="J143" s="1051" t="s">
        <v>341</v>
      </c>
      <c r="K143" s="1051"/>
      <c r="S143" s="254"/>
      <c r="T143" s="254"/>
      <c r="U143" s="254"/>
    </row>
    <row r="144" spans="1:28" s="223" customFormat="1" x14ac:dyDescent="0.2">
      <c r="A144" s="255"/>
      <c r="S144" s="254"/>
      <c r="T144" s="254"/>
      <c r="U144" s="254"/>
    </row>
    <row r="145" spans="1:21" s="223" customFormat="1" x14ac:dyDescent="0.2">
      <c r="A145" s="255"/>
      <c r="S145" s="254"/>
      <c r="T145" s="254"/>
      <c r="U145" s="254"/>
    </row>
  </sheetData>
  <mergeCells count="116">
    <mergeCell ref="A139:H139"/>
    <mergeCell ref="J143:K143"/>
    <mergeCell ref="A129:C129"/>
    <mergeCell ref="B130:AB130"/>
    <mergeCell ref="A132:C132"/>
    <mergeCell ref="A133:C133"/>
    <mergeCell ref="A134:C134"/>
    <mergeCell ref="A135:C135"/>
    <mergeCell ref="A120:C120"/>
    <mergeCell ref="B121:AB121"/>
    <mergeCell ref="A123:C123"/>
    <mergeCell ref="B124:AB124"/>
    <mergeCell ref="A126:C126"/>
    <mergeCell ref="B127:AB127"/>
    <mergeCell ref="B109:AB109"/>
    <mergeCell ref="A111:C111"/>
    <mergeCell ref="B112:AB112"/>
    <mergeCell ref="A115:C115"/>
    <mergeCell ref="B117:AB117"/>
    <mergeCell ref="B118:AB118"/>
    <mergeCell ref="A101:C101"/>
    <mergeCell ref="A102:C102"/>
    <mergeCell ref="B104:AB104"/>
    <mergeCell ref="B105:AB105"/>
    <mergeCell ref="A108:C108"/>
    <mergeCell ref="B103:AB103"/>
    <mergeCell ref="B92:AB92"/>
    <mergeCell ref="A94:C94"/>
    <mergeCell ref="B95:AB95"/>
    <mergeCell ref="A97:C97"/>
    <mergeCell ref="B98:AB98"/>
    <mergeCell ref="A100:C100"/>
    <mergeCell ref="A83:C83"/>
    <mergeCell ref="B84:AB84"/>
    <mergeCell ref="B85:AB85"/>
    <mergeCell ref="A88:C88"/>
    <mergeCell ref="B89:AB89"/>
    <mergeCell ref="A91:C91"/>
    <mergeCell ref="B74:T74"/>
    <mergeCell ref="A76:C76"/>
    <mergeCell ref="B77:AB77"/>
    <mergeCell ref="A79:C79"/>
    <mergeCell ref="B80:AB80"/>
    <mergeCell ref="A82:C82"/>
    <mergeCell ref="B65:T65"/>
    <mergeCell ref="A67:C67"/>
    <mergeCell ref="B68:T68"/>
    <mergeCell ref="A70:C70"/>
    <mergeCell ref="B71:T71"/>
    <mergeCell ref="A73:C73"/>
    <mergeCell ref="A57:AB57"/>
    <mergeCell ref="A59:C59"/>
    <mergeCell ref="B60:AB60"/>
    <mergeCell ref="A62:C62"/>
    <mergeCell ref="A63:C63"/>
    <mergeCell ref="B64:T64"/>
    <mergeCell ref="A44:C44"/>
    <mergeCell ref="B45:AB45"/>
    <mergeCell ref="B46:AB46"/>
    <mergeCell ref="B47:AB47"/>
    <mergeCell ref="A50:C50"/>
    <mergeCell ref="A56:C56"/>
    <mergeCell ref="A36:C36"/>
    <mergeCell ref="B37:AB37"/>
    <mergeCell ref="A39:C39"/>
    <mergeCell ref="C40:AB40"/>
    <mergeCell ref="A42:C42"/>
    <mergeCell ref="A43:C43"/>
    <mergeCell ref="B10:AB10"/>
    <mergeCell ref="B11:AB11"/>
    <mergeCell ref="B25:AB25"/>
    <mergeCell ref="B26:AB26"/>
    <mergeCell ref="A28:C28"/>
    <mergeCell ref="B29:AB29"/>
    <mergeCell ref="A32:C32"/>
    <mergeCell ref="B33:AB33"/>
    <mergeCell ref="A15:C15"/>
    <mergeCell ref="B16:AB16"/>
    <mergeCell ref="A18:C18"/>
    <mergeCell ref="B19:AB19"/>
    <mergeCell ref="A23:C23"/>
    <mergeCell ref="A24:C24"/>
    <mergeCell ref="B9:AB9"/>
    <mergeCell ref="X4:X7"/>
    <mergeCell ref="Y4:Y7"/>
    <mergeCell ref="Z4:Z7"/>
    <mergeCell ref="AA4:AA7"/>
    <mergeCell ref="AB4:AB7"/>
    <mergeCell ref="E5:J5"/>
    <mergeCell ref="N5:N7"/>
    <mergeCell ref="O5:O7"/>
    <mergeCell ref="P5:P7"/>
    <mergeCell ref="Q5:Q7"/>
    <mergeCell ref="N4:O4"/>
    <mergeCell ref="P4:S4"/>
    <mergeCell ref="T4:T7"/>
    <mergeCell ref="U4:U7"/>
    <mergeCell ref="V4:V7"/>
    <mergeCell ref="W4:W7"/>
    <mergeCell ref="R5:R7"/>
    <mergeCell ref="S5:S7"/>
    <mergeCell ref="A1:AB1"/>
    <mergeCell ref="A2:AB2"/>
    <mergeCell ref="A3:AB3"/>
    <mergeCell ref="A4:A7"/>
    <mergeCell ref="B4:B7"/>
    <mergeCell ref="C4:C7"/>
    <mergeCell ref="D4:D7"/>
    <mergeCell ref="K4:K7"/>
    <mergeCell ref="L4:L7"/>
    <mergeCell ref="M4:M7"/>
    <mergeCell ref="E6:E7"/>
    <mergeCell ref="F6:F7"/>
    <mergeCell ref="G6:G7"/>
    <mergeCell ref="H6:H7"/>
    <mergeCell ref="I6:J6"/>
  </mergeCells>
  <pageMargins left="0.70866141732283472" right="0.39370078740157483" top="0.47244094488188981" bottom="0.4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7"/>
  <sheetViews>
    <sheetView view="pageBreakPreview" topLeftCell="A93" zoomScale="70" zoomScaleNormal="85" zoomScaleSheetLayoutView="70" zoomScalePageLayoutView="55" workbookViewId="0">
      <selection activeCell="N106" sqref="N106"/>
    </sheetView>
  </sheetViews>
  <sheetFormatPr defaultColWidth="5.28515625" defaultRowHeight="69.75" customHeight="1" x14ac:dyDescent="0.2"/>
  <cols>
    <col min="1" max="1" width="6.7109375" style="350" customWidth="1"/>
    <col min="2" max="2" width="62.5703125" style="343" customWidth="1"/>
    <col min="3" max="3" width="7.5703125" style="343" customWidth="1"/>
    <col min="4" max="4" width="15" style="343" customWidth="1"/>
    <col min="5" max="5" width="8.140625" style="343" hidden="1" customWidth="1"/>
    <col min="6" max="6" width="11.5703125" style="343" hidden="1" customWidth="1"/>
    <col min="7" max="7" width="12.28515625" style="343" hidden="1" customWidth="1"/>
    <col min="8" max="8" width="12.140625" style="343" hidden="1" customWidth="1"/>
    <col min="9" max="9" width="8.42578125" style="343" customWidth="1"/>
    <col min="10" max="10" width="10.42578125" style="343" customWidth="1"/>
    <col min="11" max="11" width="6.140625" style="343" customWidth="1"/>
    <col min="12" max="12" width="7.28515625" style="343" customWidth="1"/>
    <col min="13" max="13" width="7" style="343" customWidth="1"/>
    <col min="14" max="14" width="9" style="343" customWidth="1"/>
    <col min="15" max="15" width="9.5703125" style="343" customWidth="1"/>
    <col min="16" max="16" width="7.85546875" style="343" customWidth="1"/>
    <col min="17" max="17" width="6.85546875" style="343" customWidth="1"/>
    <col min="18" max="18" width="9.5703125" style="343" customWidth="1"/>
    <col min="19" max="19" width="9" style="343" customWidth="1"/>
    <col min="20" max="20" width="7.28515625" style="346" customWidth="1"/>
    <col min="21" max="21" width="9.7109375" style="346" customWidth="1"/>
    <col min="22" max="22" width="7.85546875" style="346" customWidth="1"/>
    <col min="23" max="23" width="7.28515625" style="346" customWidth="1"/>
    <col min="24" max="24" width="9.28515625" style="346" customWidth="1"/>
    <col min="25" max="25" width="7.85546875" style="346" customWidth="1"/>
    <col min="26" max="26" width="16.140625" style="346" customWidth="1"/>
    <col min="27" max="27" width="16.28515625" style="346" customWidth="1"/>
    <col min="28" max="28" width="5.28515625" style="343" hidden="1" customWidth="1"/>
    <col min="29" max="16384" width="5.28515625" style="343"/>
  </cols>
  <sheetData>
    <row r="1" spans="1:27" ht="24" customHeight="1" x14ac:dyDescent="0.2">
      <c r="A1" s="1079" t="s">
        <v>478</v>
      </c>
      <c r="B1" s="1079"/>
      <c r="C1" s="1079"/>
      <c r="D1" s="1079"/>
      <c r="E1" s="1079"/>
      <c r="F1" s="1079"/>
      <c r="G1" s="1079"/>
      <c r="H1" s="1079"/>
      <c r="I1" s="1079"/>
      <c r="J1" s="1079"/>
      <c r="K1" s="1079"/>
      <c r="L1" s="1079"/>
      <c r="M1" s="1079"/>
      <c r="N1" s="1079"/>
      <c r="O1" s="1079"/>
      <c r="P1" s="1079"/>
      <c r="Q1" s="1079"/>
      <c r="R1" s="1079"/>
      <c r="S1" s="1079"/>
      <c r="T1" s="1079"/>
      <c r="U1" s="1079"/>
      <c r="V1" s="1079"/>
      <c r="W1" s="1079"/>
      <c r="X1" s="1079"/>
      <c r="Y1" s="1079"/>
      <c r="Z1" s="1079"/>
      <c r="AA1" s="1079"/>
    </row>
    <row r="2" spans="1:27" ht="17.45" customHeight="1" x14ac:dyDescent="0.2">
      <c r="A2" s="1080" t="s">
        <v>516</v>
      </c>
      <c r="B2" s="1080"/>
      <c r="C2" s="1080"/>
      <c r="D2" s="1080"/>
      <c r="E2" s="1080"/>
      <c r="F2" s="1080"/>
      <c r="G2" s="1080"/>
      <c r="H2" s="1080"/>
      <c r="I2" s="1080"/>
      <c r="J2" s="1080"/>
      <c r="K2" s="1080"/>
      <c r="L2" s="1080"/>
      <c r="M2" s="1080"/>
      <c r="N2" s="1080"/>
      <c r="O2" s="1080"/>
      <c r="P2" s="1080"/>
      <c r="Q2" s="1080"/>
      <c r="R2" s="1080"/>
      <c r="S2" s="1080"/>
      <c r="T2" s="1080"/>
      <c r="U2" s="1080"/>
      <c r="V2" s="1080"/>
      <c r="W2" s="1080"/>
      <c r="X2" s="1080"/>
      <c r="Y2" s="1080"/>
      <c r="Z2" s="1080"/>
      <c r="AA2" s="1080"/>
    </row>
    <row r="3" spans="1:27" ht="20.25" hidden="1" customHeight="1" x14ac:dyDescent="0.2">
      <c r="A3" s="1081" t="s">
        <v>17</v>
      </c>
      <c r="B3" s="1082"/>
      <c r="C3" s="1082"/>
      <c r="D3" s="1082"/>
      <c r="E3" s="1082"/>
      <c r="F3" s="1082"/>
      <c r="G3" s="1082"/>
      <c r="H3" s="1082"/>
      <c r="I3" s="1082"/>
      <c r="J3" s="1082"/>
      <c r="K3" s="1082"/>
      <c r="L3" s="1082"/>
      <c r="M3" s="1082"/>
      <c r="N3" s="1082"/>
      <c r="O3" s="1082"/>
      <c r="P3" s="1082"/>
      <c r="Q3" s="1082"/>
      <c r="R3" s="1082"/>
      <c r="S3" s="1082"/>
      <c r="T3" s="1082"/>
      <c r="U3" s="1082"/>
      <c r="V3" s="1082"/>
      <c r="W3" s="1082"/>
      <c r="X3" s="1082"/>
      <c r="Y3" s="1082"/>
      <c r="Z3" s="1082"/>
      <c r="AA3" s="1082"/>
    </row>
    <row r="4" spans="1:27" s="351" customFormat="1" ht="125.25" customHeight="1" x14ac:dyDescent="0.2">
      <c r="A4" s="1083" t="s">
        <v>339</v>
      </c>
      <c r="B4" s="1083" t="s">
        <v>340</v>
      </c>
      <c r="C4" s="1084" t="s">
        <v>344</v>
      </c>
      <c r="D4" s="1083" t="s">
        <v>279</v>
      </c>
      <c r="E4" s="1083"/>
      <c r="F4" s="1083"/>
      <c r="G4" s="1086" t="s">
        <v>508</v>
      </c>
      <c r="H4" s="1086" t="s">
        <v>479</v>
      </c>
      <c r="I4" s="1084" t="s">
        <v>480</v>
      </c>
      <c r="J4" s="1083" t="s">
        <v>280</v>
      </c>
      <c r="K4" s="1083"/>
      <c r="L4" s="1083" t="s">
        <v>420</v>
      </c>
      <c r="M4" s="1083"/>
      <c r="N4" s="1083"/>
      <c r="O4" s="1083"/>
      <c r="P4" s="1088" t="s">
        <v>505</v>
      </c>
      <c r="Q4" s="1088" t="s">
        <v>421</v>
      </c>
      <c r="R4" s="1084" t="s">
        <v>481</v>
      </c>
      <c r="S4" s="1084" t="s">
        <v>482</v>
      </c>
      <c r="T4" s="1088" t="s">
        <v>483</v>
      </c>
      <c r="U4" s="1084" t="s">
        <v>502</v>
      </c>
      <c r="V4" s="1084" t="s">
        <v>484</v>
      </c>
      <c r="W4" s="1084" t="s">
        <v>485</v>
      </c>
      <c r="X4" s="1084" t="s">
        <v>425</v>
      </c>
      <c r="Y4" s="1088" t="s">
        <v>486</v>
      </c>
      <c r="Z4" s="1083" t="s">
        <v>487</v>
      </c>
      <c r="AA4" s="1083"/>
    </row>
    <row r="5" spans="1:27" s="351" customFormat="1" ht="118.15" customHeight="1" x14ac:dyDescent="0.2">
      <c r="A5" s="1083"/>
      <c r="B5" s="1083"/>
      <c r="C5" s="1085"/>
      <c r="D5" s="380" t="s">
        <v>275</v>
      </c>
      <c r="E5" s="1075" t="s">
        <v>268</v>
      </c>
      <c r="F5" s="1077"/>
      <c r="G5" s="1087"/>
      <c r="H5" s="1087"/>
      <c r="I5" s="1085"/>
      <c r="J5" s="379" t="s">
        <v>503</v>
      </c>
      <c r="K5" s="379" t="s">
        <v>488</v>
      </c>
      <c r="L5" s="380" t="s">
        <v>489</v>
      </c>
      <c r="M5" s="380" t="s">
        <v>490</v>
      </c>
      <c r="N5" s="380" t="s">
        <v>491</v>
      </c>
      <c r="O5" s="380" t="s">
        <v>492</v>
      </c>
      <c r="P5" s="1088"/>
      <c r="Q5" s="1088"/>
      <c r="R5" s="1085"/>
      <c r="S5" s="1085"/>
      <c r="T5" s="1088"/>
      <c r="U5" s="1085"/>
      <c r="V5" s="1085"/>
      <c r="W5" s="1085"/>
      <c r="X5" s="1085"/>
      <c r="Y5" s="1088"/>
      <c r="Z5" s="380" t="s">
        <v>493</v>
      </c>
      <c r="AA5" s="380" t="s">
        <v>494</v>
      </c>
    </row>
    <row r="6" spans="1:27" s="392" customFormat="1" ht="12.75" customHeight="1" x14ac:dyDescent="0.2">
      <c r="A6" s="391">
        <v>1</v>
      </c>
      <c r="B6" s="391">
        <v>2</v>
      </c>
      <c r="C6" s="391">
        <v>3</v>
      </c>
      <c r="D6" s="391">
        <v>4</v>
      </c>
      <c r="E6" s="391">
        <v>5</v>
      </c>
      <c r="F6" s="391">
        <v>6</v>
      </c>
      <c r="G6" s="391">
        <v>7</v>
      </c>
      <c r="H6" s="391">
        <v>8</v>
      </c>
      <c r="I6" s="391">
        <v>5</v>
      </c>
      <c r="J6" s="391">
        <v>6</v>
      </c>
      <c r="K6" s="391">
        <v>7</v>
      </c>
      <c r="L6" s="391">
        <v>12</v>
      </c>
      <c r="M6" s="391">
        <v>13</v>
      </c>
      <c r="N6" s="391">
        <v>14</v>
      </c>
      <c r="O6" s="391">
        <v>15</v>
      </c>
      <c r="P6" s="391">
        <v>8</v>
      </c>
      <c r="Q6" s="391">
        <v>9</v>
      </c>
      <c r="R6" s="391">
        <v>10</v>
      </c>
      <c r="S6" s="391">
        <v>11</v>
      </c>
      <c r="T6" s="391">
        <v>12</v>
      </c>
      <c r="U6" s="391">
        <v>13</v>
      </c>
      <c r="V6" s="391">
        <v>14</v>
      </c>
      <c r="W6" s="391">
        <v>15</v>
      </c>
      <c r="X6" s="391">
        <v>16</v>
      </c>
      <c r="Y6" s="391">
        <v>17</v>
      </c>
      <c r="Z6" s="391">
        <v>18</v>
      </c>
      <c r="AA6" s="391">
        <v>19</v>
      </c>
    </row>
    <row r="7" spans="1:27" s="351" customFormat="1" ht="16.149999999999999" customHeight="1" x14ac:dyDescent="0.2">
      <c r="A7" s="352" t="s">
        <v>350</v>
      </c>
      <c r="B7" s="1074" t="s">
        <v>228</v>
      </c>
      <c r="C7" s="1074"/>
      <c r="D7" s="1074"/>
      <c r="E7" s="1074"/>
      <c r="F7" s="1074"/>
      <c r="G7" s="1074"/>
      <c r="H7" s="1074"/>
      <c r="I7" s="1074"/>
      <c r="J7" s="1074"/>
      <c r="K7" s="1074"/>
      <c r="L7" s="1074"/>
      <c r="M7" s="1074"/>
      <c r="N7" s="1074"/>
      <c r="O7" s="1074"/>
      <c r="P7" s="1074"/>
      <c r="Q7" s="1074"/>
      <c r="R7" s="1074"/>
      <c r="S7" s="1074"/>
      <c r="T7" s="1074"/>
      <c r="U7" s="1074"/>
      <c r="V7" s="1074"/>
      <c r="W7" s="1074"/>
      <c r="X7" s="1074"/>
      <c r="Y7" s="1074"/>
      <c r="Z7" s="1074"/>
      <c r="AA7" s="1074"/>
    </row>
    <row r="8" spans="1:27" s="351" customFormat="1" ht="16.149999999999999" customHeight="1" x14ac:dyDescent="0.2">
      <c r="A8" s="353" t="s">
        <v>211</v>
      </c>
      <c r="B8" s="1089" t="s">
        <v>369</v>
      </c>
      <c r="C8" s="1089"/>
      <c r="D8" s="1089"/>
      <c r="E8" s="1089"/>
      <c r="F8" s="1089"/>
      <c r="G8" s="1089"/>
      <c r="H8" s="1089"/>
      <c r="I8" s="1089"/>
      <c r="J8" s="1089"/>
      <c r="K8" s="1089"/>
      <c r="L8" s="1089"/>
      <c r="M8" s="1089"/>
      <c r="N8" s="1089"/>
      <c r="O8" s="1089"/>
      <c r="P8" s="1089"/>
      <c r="Q8" s="1089"/>
      <c r="R8" s="1089"/>
      <c r="S8" s="1089"/>
      <c r="T8" s="1089"/>
      <c r="U8" s="1089"/>
      <c r="V8" s="1089"/>
      <c r="W8" s="1089"/>
      <c r="X8" s="1089"/>
      <c r="Y8" s="1089"/>
      <c r="Z8" s="1089"/>
      <c r="AA8" s="1089"/>
    </row>
    <row r="9" spans="1:27" s="351" customFormat="1" ht="16.149999999999999" customHeight="1" x14ac:dyDescent="0.2">
      <c r="A9" s="354" t="s">
        <v>212</v>
      </c>
      <c r="B9" s="1090" t="s">
        <v>349</v>
      </c>
      <c r="C9" s="1090"/>
      <c r="D9" s="1090"/>
      <c r="E9" s="1090"/>
      <c r="F9" s="1090"/>
      <c r="G9" s="1090"/>
      <c r="H9" s="1090"/>
      <c r="I9" s="1090"/>
      <c r="J9" s="1090"/>
      <c r="K9" s="1090"/>
      <c r="L9" s="1090"/>
      <c r="M9" s="1090"/>
      <c r="N9" s="1090"/>
      <c r="O9" s="1090"/>
      <c r="P9" s="1090"/>
      <c r="Q9" s="1090"/>
      <c r="R9" s="1090"/>
      <c r="S9" s="1090"/>
      <c r="T9" s="1090"/>
      <c r="U9" s="1090"/>
      <c r="V9" s="1090"/>
      <c r="W9" s="1090"/>
      <c r="X9" s="1090"/>
      <c r="Y9" s="1090"/>
      <c r="Z9" s="1090"/>
      <c r="AA9" s="1090"/>
    </row>
    <row r="10" spans="1:27" s="351" customFormat="1" ht="53.25" customHeight="1" x14ac:dyDescent="0.2">
      <c r="A10" s="354" t="s">
        <v>209</v>
      </c>
      <c r="B10" s="664" t="str">
        <f>'4'!B18</f>
        <v>Реконструкція котельні по вул. Нижанківського,4 в м. Стрий  із  заміною котла з адаптацією його системи керування в загальну систему автоматизації та диспетчеризації котельні без збільшення загальної потужності котельні котла "КОЛВІ 170"</v>
      </c>
      <c r="C10" s="356">
        <v>1</v>
      </c>
      <c r="D10" s="357">
        <f>'4'!D18</f>
        <v>833.27499999999998</v>
      </c>
      <c r="E10" s="356"/>
      <c r="F10" s="356"/>
      <c r="G10" s="356"/>
      <c r="H10" s="356"/>
      <c r="I10" s="356"/>
      <c r="J10" s="357">
        <f>D10</f>
        <v>833.27499999999998</v>
      </c>
      <c r="K10" s="356"/>
      <c r="L10" s="356"/>
      <c r="M10" s="356"/>
      <c r="N10" s="357">
        <f>J10</f>
        <v>833.27499999999998</v>
      </c>
      <c r="O10" s="357">
        <v>0</v>
      </c>
      <c r="P10" s="394">
        <f>(1+(D10-X10)/Y10)*12</f>
        <v>50.533882699041534</v>
      </c>
      <c r="Q10" s="356"/>
      <c r="R10" s="393">
        <f>'4'!U18</f>
        <v>2.0778693119745464</v>
      </c>
      <c r="S10" s="361">
        <f>'5.1'!W12</f>
        <v>31.218178666116142</v>
      </c>
      <c r="T10" s="356"/>
      <c r="U10" s="357">
        <f>'5.1'!X12</f>
        <v>166.655</v>
      </c>
      <c r="V10" s="361">
        <v>0</v>
      </c>
      <c r="W10" s="356"/>
      <c r="X10" s="357">
        <f>'5.1'!AA12</f>
        <v>197.87317866611613</v>
      </c>
      <c r="Y10" s="357">
        <f>'5.1'!AB12</f>
        <v>197.87317866611613</v>
      </c>
      <c r="Z10" s="356" t="s">
        <v>764</v>
      </c>
      <c r="AA10" s="356" t="s">
        <v>765</v>
      </c>
    </row>
    <row r="11" spans="1:27" s="351" customFormat="1" ht="48" customHeight="1" x14ac:dyDescent="0.2">
      <c r="A11" s="354" t="s">
        <v>791</v>
      </c>
      <c r="B11" s="664" t="str">
        <f>'4'!B19</f>
        <v>Реконструкція котельні по вул. Болехівській,27 в м. Стрий    із  заміною газового  пальника на котлі ВК-34 з адаптацією його  системи керування в загальну систему автоматизації та диспетчерихзації</v>
      </c>
      <c r="C11" s="770">
        <v>1</v>
      </c>
      <c r="D11" s="357">
        <f>'4'!D19</f>
        <v>473.29700000000003</v>
      </c>
      <c r="E11" s="770"/>
      <c r="F11" s="770"/>
      <c r="G11" s="770"/>
      <c r="H11" s="770"/>
      <c r="I11" s="770"/>
      <c r="J11" s="357">
        <f>D11</f>
        <v>473.29700000000003</v>
      </c>
      <c r="K11" s="770"/>
      <c r="L11" s="770"/>
      <c r="M11" s="770"/>
      <c r="N11" s="357">
        <f t="shared" ref="N11:N12" si="0">J11</f>
        <v>473.29700000000003</v>
      </c>
      <c r="O11" s="357">
        <v>0</v>
      </c>
      <c r="P11" s="394">
        <f>(1+(D11-X11)/Y11)*12</f>
        <v>32.557484319551307</v>
      </c>
      <c r="Q11" s="770"/>
      <c r="R11" s="393">
        <f>'4'!U19</f>
        <v>5.3106477438244433</v>
      </c>
      <c r="S11" s="361">
        <f>'5.1'!W13</f>
        <v>79.787862087425125</v>
      </c>
      <c r="T11" s="770"/>
      <c r="U11" s="357">
        <f>'5.1'!X13</f>
        <v>94.659399999999991</v>
      </c>
      <c r="V11" s="361">
        <v>0</v>
      </c>
      <c r="W11" s="770"/>
      <c r="X11" s="357">
        <f>'5.1'!AA13</f>
        <v>174.44726208742512</v>
      </c>
      <c r="Y11" s="357">
        <f>'5.1'!AB13</f>
        <v>174.44726208742512</v>
      </c>
      <c r="Z11" s="770" t="s">
        <v>764</v>
      </c>
      <c r="AA11" s="770" t="s">
        <v>765</v>
      </c>
    </row>
    <row r="12" spans="1:27" s="351" customFormat="1" ht="48" customHeight="1" x14ac:dyDescent="0.2">
      <c r="A12" s="354" t="s">
        <v>821</v>
      </c>
      <c r="B12" s="664" t="str">
        <f>'4'!B20</f>
        <v>Реконструкція котельні по вул. Вишневій,5 в м. Стрий    із  заміною газового  пальника на котлі ВК-34 з адаптацією його  системи керування в загальну систему автоматизації та диспетчеризації</v>
      </c>
      <c r="C12" s="784">
        <v>1</v>
      </c>
      <c r="D12" s="357">
        <f>'4'!D20</f>
        <v>476.58800000000002</v>
      </c>
      <c r="E12" s="784"/>
      <c r="F12" s="784"/>
      <c r="G12" s="784"/>
      <c r="H12" s="784"/>
      <c r="I12" s="784"/>
      <c r="J12" s="357">
        <f>D12</f>
        <v>476.58800000000002</v>
      </c>
      <c r="K12" s="784"/>
      <c r="L12" s="784"/>
      <c r="M12" s="784"/>
      <c r="N12" s="357">
        <f t="shared" si="0"/>
        <v>476.58800000000002</v>
      </c>
      <c r="O12" s="357">
        <v>0</v>
      </c>
      <c r="P12" s="394">
        <f>(1+(D12-X12)/Y12)*12</f>
        <v>30.584241797985015</v>
      </c>
      <c r="Q12" s="784"/>
      <c r="R12" s="393">
        <f>'4'!U20</f>
        <v>7.1592978564936374</v>
      </c>
      <c r="S12" s="361">
        <f>'5.1'!W14</f>
        <v>107.56222170468175</v>
      </c>
      <c r="T12" s="784"/>
      <c r="U12" s="357">
        <f>'5.1'!X14</f>
        <v>79.431330000000003</v>
      </c>
      <c r="V12" s="361">
        <v>1</v>
      </c>
      <c r="W12" s="784"/>
      <c r="X12" s="357">
        <f>'5.1'!AA14</f>
        <v>186.99355170468175</v>
      </c>
      <c r="Y12" s="357">
        <f>'5.1'!AB14</f>
        <v>186.99355170468175</v>
      </c>
      <c r="Z12" s="784" t="s">
        <v>764</v>
      </c>
      <c r="AA12" s="784" t="s">
        <v>765</v>
      </c>
    </row>
    <row r="13" spans="1:27" s="351" customFormat="1" ht="16.149999999999999" customHeight="1" x14ac:dyDescent="0.2">
      <c r="A13" s="757"/>
      <c r="B13" s="758" t="s">
        <v>351</v>
      </c>
      <c r="C13" s="758"/>
      <c r="D13" s="759">
        <f>SUM(D10:D12 )</f>
        <v>1783.16</v>
      </c>
      <c r="E13" s="759" t="s">
        <v>269</v>
      </c>
      <c r="F13" s="759" t="s">
        <v>269</v>
      </c>
      <c r="G13" s="759" t="s">
        <v>269</v>
      </c>
      <c r="H13" s="759" t="s">
        <v>269</v>
      </c>
      <c r="I13" s="759" t="s">
        <v>269</v>
      </c>
      <c r="J13" s="759" t="s">
        <v>269</v>
      </c>
      <c r="K13" s="759">
        <f>SUM(K10:K10)</f>
        <v>0</v>
      </c>
      <c r="L13" s="759">
        <v>0</v>
      </c>
      <c r="M13" s="759">
        <f>SUM(M10:M10)</f>
        <v>0</v>
      </c>
      <c r="N13" s="357">
        <f>N11+N10+N12</f>
        <v>1783.16</v>
      </c>
      <c r="O13" s="369">
        <f>O11+O10+O12</f>
        <v>0</v>
      </c>
      <c r="P13" s="394">
        <f>(1+(D13-X13)/Y13)*12</f>
        <v>38.257437304499902</v>
      </c>
      <c r="Q13" s="759">
        <v>0</v>
      </c>
      <c r="R13" s="393">
        <f>'4'!U21</f>
        <v>14.547814912292626</v>
      </c>
      <c r="S13" s="361">
        <f>'5.1'!W15</f>
        <v>218.56826245822302</v>
      </c>
      <c r="T13" s="759"/>
      <c r="U13" s="759">
        <f>SUM(U10:U12)</f>
        <v>340.74572999999998</v>
      </c>
      <c r="V13" s="759">
        <v>0</v>
      </c>
      <c r="W13" s="759">
        <f>SUM(W10:W10)</f>
        <v>0</v>
      </c>
      <c r="X13" s="759">
        <f>SUM(X10:X12)</f>
        <v>559.31399245822297</v>
      </c>
      <c r="Y13" s="357">
        <f>'5.1'!AB15</f>
        <v>559.31399245822297</v>
      </c>
      <c r="Z13" s="748"/>
      <c r="AA13" s="749"/>
    </row>
    <row r="14" spans="1:27" s="351" customFormat="1" ht="16.149999999999999" customHeight="1" x14ac:dyDescent="0.2">
      <c r="A14" s="356" t="s">
        <v>215</v>
      </c>
      <c r="B14" s="747" t="s">
        <v>354</v>
      </c>
      <c r="C14" s="748"/>
      <c r="D14" s="748"/>
      <c r="E14" s="748"/>
      <c r="F14" s="748"/>
      <c r="G14" s="748"/>
      <c r="H14" s="748"/>
      <c r="I14" s="748"/>
      <c r="J14" s="748"/>
      <c r="K14" s="748"/>
      <c r="L14" s="748"/>
      <c r="M14" s="748"/>
      <c r="N14" s="778"/>
      <c r="O14" s="748"/>
      <c r="P14" s="748"/>
      <c r="Q14" s="748"/>
      <c r="R14" s="748"/>
      <c r="S14" s="748"/>
      <c r="T14" s="748"/>
      <c r="U14" s="748"/>
      <c r="V14" s="748"/>
      <c r="W14" s="748"/>
      <c r="X14" s="748"/>
      <c r="Y14" s="361"/>
      <c r="Z14" s="307" t="s">
        <v>269</v>
      </c>
      <c r="AA14" s="307" t="s">
        <v>269</v>
      </c>
    </row>
    <row r="15" spans="1:27" s="359" customFormat="1" ht="16.149999999999999" customHeight="1" x14ac:dyDescent="0.2">
      <c r="A15" s="746" t="s">
        <v>213</v>
      </c>
      <c r="B15" s="1068" t="s">
        <v>354</v>
      </c>
      <c r="C15" s="1069"/>
      <c r="D15" s="1069"/>
      <c r="E15" s="1069"/>
      <c r="F15" s="1069"/>
      <c r="G15" s="1069"/>
      <c r="H15" s="1069"/>
      <c r="I15" s="1069"/>
      <c r="J15" s="1069"/>
      <c r="K15" s="1069"/>
      <c r="L15" s="1069"/>
      <c r="M15" s="1069"/>
      <c r="N15" s="1069"/>
      <c r="O15" s="1069"/>
      <c r="P15" s="1069"/>
      <c r="Q15" s="1069"/>
      <c r="R15" s="1069"/>
      <c r="S15" s="1069"/>
      <c r="T15" s="1069"/>
      <c r="U15" s="1069"/>
      <c r="V15" s="1069"/>
      <c r="W15" s="1069"/>
      <c r="X15" s="1069"/>
      <c r="Y15" s="1069"/>
      <c r="Z15" s="1069"/>
      <c r="AA15" s="1070"/>
    </row>
    <row r="16" spans="1:27" s="351" customFormat="1" ht="16.149999999999999" customHeight="1" x14ac:dyDescent="0.2">
      <c r="A16" s="746" t="s">
        <v>215</v>
      </c>
      <c r="B16" s="360"/>
      <c r="C16" s="746"/>
      <c r="D16" s="361"/>
      <c r="E16" s="307"/>
      <c r="F16" s="307"/>
      <c r="G16" s="307"/>
      <c r="H16" s="307"/>
      <c r="I16" s="307"/>
      <c r="J16" s="361"/>
      <c r="K16" s="361"/>
      <c r="L16" s="361"/>
      <c r="M16" s="361"/>
      <c r="N16" s="361"/>
      <c r="O16" s="361"/>
      <c r="P16" s="746"/>
      <c r="Q16" s="746"/>
      <c r="R16" s="361"/>
      <c r="S16" s="361"/>
      <c r="T16" s="361"/>
      <c r="U16" s="361"/>
      <c r="V16" s="361"/>
      <c r="W16" s="361"/>
      <c r="X16" s="361"/>
      <c r="Y16" s="361"/>
      <c r="Z16" s="307" t="s">
        <v>269</v>
      </c>
      <c r="AA16" s="307" t="s">
        <v>269</v>
      </c>
    </row>
    <row r="17" spans="1:27" s="351" customFormat="1" ht="18" customHeight="1" x14ac:dyDescent="0.2">
      <c r="A17" s="1059" t="s">
        <v>352</v>
      </c>
      <c r="B17" s="1060"/>
      <c r="C17" s="1061"/>
      <c r="D17" s="358">
        <f>SUM(D16)</f>
        <v>0</v>
      </c>
      <c r="E17" s="358">
        <f t="shared" ref="E17:K17" si="1">SUM(E16)</f>
        <v>0</v>
      </c>
      <c r="F17" s="358">
        <f t="shared" si="1"/>
        <v>0</v>
      </c>
      <c r="G17" s="358">
        <f t="shared" si="1"/>
        <v>0</v>
      </c>
      <c r="H17" s="358">
        <f t="shared" si="1"/>
        <v>0</v>
      </c>
      <c r="I17" s="358">
        <f t="shared" si="1"/>
        <v>0</v>
      </c>
      <c r="J17" s="358">
        <f t="shared" si="1"/>
        <v>0</v>
      </c>
      <c r="K17" s="358">
        <f t="shared" si="1"/>
        <v>0</v>
      </c>
      <c r="L17" s="358">
        <f t="shared" ref="L17:O17" si="2">L16</f>
        <v>0</v>
      </c>
      <c r="M17" s="358">
        <f t="shared" si="2"/>
        <v>0</v>
      </c>
      <c r="N17" s="358">
        <f t="shared" si="2"/>
        <v>0</v>
      </c>
      <c r="O17" s="358">
        <f t="shared" si="2"/>
        <v>0</v>
      </c>
      <c r="P17" s="358" t="s">
        <v>299</v>
      </c>
      <c r="Q17" s="358" t="s">
        <v>299</v>
      </c>
      <c r="R17" s="358">
        <f>SUM(R16)</f>
        <v>0</v>
      </c>
      <c r="S17" s="358">
        <f t="shared" ref="S17:Y17" si="3">SUM(S16)</f>
        <v>0</v>
      </c>
      <c r="T17" s="358">
        <f t="shared" si="3"/>
        <v>0</v>
      </c>
      <c r="U17" s="358">
        <f t="shared" si="3"/>
        <v>0</v>
      </c>
      <c r="V17" s="358">
        <f t="shared" si="3"/>
        <v>0</v>
      </c>
      <c r="W17" s="358">
        <f t="shared" si="3"/>
        <v>0</v>
      </c>
      <c r="X17" s="358">
        <f t="shared" si="3"/>
        <v>0</v>
      </c>
      <c r="Y17" s="358">
        <f t="shared" si="3"/>
        <v>0</v>
      </c>
      <c r="Z17" s="358" t="s">
        <v>269</v>
      </c>
      <c r="AA17" s="358" t="s">
        <v>269</v>
      </c>
    </row>
    <row r="18" spans="1:27" s="359" customFormat="1" ht="16.149999999999999" customHeight="1" x14ac:dyDescent="0.2">
      <c r="A18" s="353" t="s">
        <v>364</v>
      </c>
      <c r="B18" s="1075" t="s">
        <v>365</v>
      </c>
      <c r="C18" s="1076"/>
      <c r="D18" s="1076"/>
      <c r="E18" s="1076"/>
      <c r="F18" s="1076"/>
      <c r="G18" s="1076"/>
      <c r="H18" s="1076"/>
      <c r="I18" s="1076"/>
      <c r="J18" s="1076"/>
      <c r="K18" s="1076"/>
      <c r="L18" s="1076"/>
      <c r="M18" s="1076"/>
      <c r="N18" s="1076"/>
      <c r="O18" s="1076"/>
      <c r="P18" s="1076"/>
      <c r="Q18" s="1076"/>
      <c r="R18" s="1076"/>
      <c r="S18" s="1076"/>
      <c r="T18" s="1076"/>
      <c r="U18" s="1076"/>
      <c r="V18" s="1076"/>
      <c r="W18" s="1076"/>
      <c r="X18" s="1076"/>
      <c r="Y18" s="1076"/>
      <c r="Z18" s="1076"/>
      <c r="AA18" s="1077"/>
    </row>
    <row r="19" spans="1:27" s="359" customFormat="1" ht="16.149999999999999" customHeight="1" x14ac:dyDescent="0.2">
      <c r="A19" s="746" t="s">
        <v>216</v>
      </c>
      <c r="B19" s="355" t="str">
        <f>'[4]4'!B25</f>
        <v>Усього за підпунктом 1.1.3</v>
      </c>
      <c r="C19" s="742">
        <f>'[4]4'!C25</f>
        <v>0</v>
      </c>
      <c r="D19" s="742">
        <f>'[4]4'!D25</f>
        <v>0</v>
      </c>
      <c r="E19" s="307" t="s">
        <v>269</v>
      </c>
      <c r="F19" s="307" t="s">
        <v>269</v>
      </c>
      <c r="G19" s="307"/>
      <c r="H19" s="307"/>
      <c r="I19" s="307"/>
      <c r="J19" s="744"/>
      <c r="K19" s="746">
        <f>D19</f>
        <v>0</v>
      </c>
      <c r="L19" s="362"/>
      <c r="M19" s="362"/>
      <c r="N19" s="744"/>
      <c r="O19" s="744"/>
      <c r="P19" s="744"/>
      <c r="Q19" s="744"/>
      <c r="R19" s="744"/>
      <c r="S19" s="744"/>
      <c r="T19" s="744"/>
      <c r="U19" s="744"/>
      <c r="V19" s="744"/>
      <c r="W19" s="744"/>
      <c r="X19" s="744"/>
      <c r="Y19" s="744"/>
      <c r="Z19" s="307" t="s">
        <v>269</v>
      </c>
      <c r="AA19" s="307" t="s">
        <v>269</v>
      </c>
    </row>
    <row r="20" spans="1:27" s="351" customFormat="1" ht="16.149999999999999" customHeight="1" x14ac:dyDescent="0.2">
      <c r="A20" s="1059" t="s">
        <v>353</v>
      </c>
      <c r="B20" s="1060"/>
      <c r="C20" s="1061"/>
      <c r="D20" s="358">
        <f>SUM(D19)</f>
        <v>0</v>
      </c>
      <c r="E20" s="358">
        <f t="shared" ref="E20:K20" si="4">SUM(E19)</f>
        <v>0</v>
      </c>
      <c r="F20" s="358">
        <f t="shared" si="4"/>
        <v>0</v>
      </c>
      <c r="G20" s="358">
        <f t="shared" si="4"/>
        <v>0</v>
      </c>
      <c r="H20" s="358">
        <f t="shared" si="4"/>
        <v>0</v>
      </c>
      <c r="I20" s="358">
        <f t="shared" si="4"/>
        <v>0</v>
      </c>
      <c r="J20" s="358">
        <f t="shared" si="4"/>
        <v>0</v>
      </c>
      <c r="K20" s="358">
        <f t="shared" si="4"/>
        <v>0</v>
      </c>
      <c r="L20" s="358"/>
      <c r="M20" s="358"/>
      <c r="N20" s="358"/>
      <c r="O20" s="358"/>
      <c r="P20" s="358" t="s">
        <v>299</v>
      </c>
      <c r="Q20" s="358" t="s">
        <v>299</v>
      </c>
      <c r="R20" s="358">
        <f>SUM(R19)</f>
        <v>0</v>
      </c>
      <c r="S20" s="358">
        <f t="shared" ref="S20:Y20" si="5">SUM(S19)</f>
        <v>0</v>
      </c>
      <c r="T20" s="358">
        <f t="shared" si="5"/>
        <v>0</v>
      </c>
      <c r="U20" s="358">
        <f t="shared" si="5"/>
        <v>0</v>
      </c>
      <c r="V20" s="358">
        <f t="shared" si="5"/>
        <v>0</v>
      </c>
      <c r="W20" s="358">
        <f t="shared" si="5"/>
        <v>0</v>
      </c>
      <c r="X20" s="358">
        <f t="shared" si="5"/>
        <v>0</v>
      </c>
      <c r="Y20" s="358">
        <f t="shared" si="5"/>
        <v>0</v>
      </c>
      <c r="Z20" s="358" t="s">
        <v>269</v>
      </c>
      <c r="AA20" s="358" t="s">
        <v>269</v>
      </c>
    </row>
    <row r="21" spans="1:27" s="351" customFormat="1" ht="16.149999999999999" customHeight="1" x14ac:dyDescent="0.2">
      <c r="A21" s="1059" t="s">
        <v>355</v>
      </c>
      <c r="B21" s="1060"/>
      <c r="C21" s="1061"/>
      <c r="D21" s="358">
        <f>D14+D17+D20</f>
        <v>0</v>
      </c>
      <c r="E21" s="358">
        <f t="shared" ref="E21:O21" si="6">E14+E17+E20</f>
        <v>0</v>
      </c>
      <c r="F21" s="358">
        <f t="shared" si="6"/>
        <v>0</v>
      </c>
      <c r="G21" s="358">
        <f t="shared" si="6"/>
        <v>0</v>
      </c>
      <c r="H21" s="358">
        <f t="shared" si="6"/>
        <v>0</v>
      </c>
      <c r="I21" s="358">
        <f t="shared" si="6"/>
        <v>0</v>
      </c>
      <c r="J21" s="358">
        <f t="shared" si="6"/>
        <v>0</v>
      </c>
      <c r="K21" s="358">
        <f t="shared" si="6"/>
        <v>0</v>
      </c>
      <c r="L21" s="358">
        <f t="shared" si="6"/>
        <v>0</v>
      </c>
      <c r="M21" s="358">
        <f t="shared" si="6"/>
        <v>0</v>
      </c>
      <c r="N21" s="358">
        <f t="shared" si="6"/>
        <v>0</v>
      </c>
      <c r="O21" s="358">
        <f t="shared" si="6"/>
        <v>0</v>
      </c>
      <c r="P21" s="358" t="s">
        <v>299</v>
      </c>
      <c r="Q21" s="358" t="s">
        <v>299</v>
      </c>
      <c r="R21" s="358">
        <f>R14+R17+R20</f>
        <v>0</v>
      </c>
      <c r="S21" s="358">
        <f t="shared" ref="S21:Y21" si="7">S14+S17+S20</f>
        <v>0</v>
      </c>
      <c r="T21" s="358">
        <f t="shared" si="7"/>
        <v>0</v>
      </c>
      <c r="U21" s="358">
        <f t="shared" si="7"/>
        <v>0</v>
      </c>
      <c r="V21" s="358">
        <f t="shared" si="7"/>
        <v>0</v>
      </c>
      <c r="W21" s="358">
        <f t="shared" si="7"/>
        <v>0</v>
      </c>
      <c r="X21" s="358">
        <f t="shared" si="7"/>
        <v>0</v>
      </c>
      <c r="Y21" s="358">
        <f t="shared" si="7"/>
        <v>0</v>
      </c>
      <c r="Z21" s="358" t="s">
        <v>269</v>
      </c>
      <c r="AA21" s="358" t="s">
        <v>269</v>
      </c>
    </row>
    <row r="22" spans="1:27" s="351" customFormat="1" ht="16.149999999999999" hidden="1" customHeight="1" x14ac:dyDescent="0.2">
      <c r="A22" s="353" t="s">
        <v>495</v>
      </c>
      <c r="B22" s="1071" t="s">
        <v>366</v>
      </c>
      <c r="C22" s="1072"/>
      <c r="D22" s="1072"/>
      <c r="E22" s="1072"/>
      <c r="F22" s="1072"/>
      <c r="G22" s="1072"/>
      <c r="H22" s="1072"/>
      <c r="I22" s="1072"/>
      <c r="J22" s="1072"/>
      <c r="K22" s="1072"/>
      <c r="L22" s="1072"/>
      <c r="M22" s="1072"/>
      <c r="N22" s="1072"/>
      <c r="O22" s="1072"/>
      <c r="P22" s="1072"/>
      <c r="Q22" s="1072"/>
      <c r="R22" s="1072"/>
      <c r="S22" s="1072"/>
      <c r="T22" s="1072"/>
      <c r="U22" s="1072"/>
      <c r="V22" s="1072"/>
      <c r="W22" s="1072"/>
      <c r="X22" s="1072"/>
      <c r="Y22" s="1072"/>
      <c r="Z22" s="1072"/>
      <c r="AA22" s="1073"/>
    </row>
    <row r="23" spans="1:27" s="359" customFormat="1" ht="16.149999999999999" customHeight="1" x14ac:dyDescent="0.2">
      <c r="A23" s="363" t="s">
        <v>218</v>
      </c>
      <c r="B23" s="1068" t="s">
        <v>349</v>
      </c>
      <c r="C23" s="1069"/>
      <c r="D23" s="1069"/>
      <c r="E23" s="1069"/>
      <c r="F23" s="1069"/>
      <c r="G23" s="1069"/>
      <c r="H23" s="1069"/>
      <c r="I23" s="1069"/>
      <c r="J23" s="1069"/>
      <c r="K23" s="1069"/>
      <c r="L23" s="1069"/>
      <c r="M23" s="1069"/>
      <c r="N23" s="1069"/>
      <c r="O23" s="1069"/>
      <c r="P23" s="1069"/>
      <c r="Q23" s="1069"/>
      <c r="R23" s="1069"/>
      <c r="S23" s="1069"/>
      <c r="T23" s="1069"/>
      <c r="U23" s="1069"/>
      <c r="V23" s="1069"/>
      <c r="W23" s="1069"/>
      <c r="X23" s="1069"/>
      <c r="Y23" s="1069"/>
      <c r="Z23" s="1069"/>
      <c r="AA23" s="1070"/>
    </row>
    <row r="24" spans="1:27" s="351" customFormat="1" ht="16.149999999999999" customHeight="1" x14ac:dyDescent="0.2">
      <c r="A24" s="746"/>
      <c r="B24" s="744"/>
      <c r="C24" s="744"/>
      <c r="D24" s="744"/>
      <c r="E24" s="307" t="s">
        <v>269</v>
      </c>
      <c r="F24" s="307" t="s">
        <v>269</v>
      </c>
      <c r="G24" s="307"/>
      <c r="H24" s="307"/>
      <c r="I24" s="307"/>
      <c r="J24" s="744"/>
      <c r="K24" s="744"/>
      <c r="L24" s="362"/>
      <c r="M24" s="362"/>
      <c r="N24" s="744"/>
      <c r="O24" s="744"/>
      <c r="P24" s="744"/>
      <c r="Q24" s="744"/>
      <c r="R24" s="744"/>
      <c r="S24" s="744"/>
      <c r="T24" s="744"/>
      <c r="U24" s="744"/>
      <c r="V24" s="744"/>
      <c r="W24" s="744"/>
      <c r="X24" s="744"/>
      <c r="Y24" s="744"/>
      <c r="Z24" s="307" t="s">
        <v>269</v>
      </c>
      <c r="AA24" s="307" t="s">
        <v>269</v>
      </c>
    </row>
    <row r="25" spans="1:27" s="351" customFormat="1" ht="16.149999999999999" customHeight="1" x14ac:dyDescent="0.2">
      <c r="A25" s="1059" t="s">
        <v>356</v>
      </c>
      <c r="B25" s="1060"/>
      <c r="C25" s="1061"/>
      <c r="D25" s="358">
        <f>SUM(D24)</f>
        <v>0</v>
      </c>
      <c r="E25" s="358">
        <f t="shared" ref="E25:K25" si="8">SUM(E24)</f>
        <v>0</v>
      </c>
      <c r="F25" s="358">
        <f t="shared" si="8"/>
        <v>0</v>
      </c>
      <c r="G25" s="358">
        <f t="shared" si="8"/>
        <v>0</v>
      </c>
      <c r="H25" s="358">
        <f t="shared" si="8"/>
        <v>0</v>
      </c>
      <c r="I25" s="358">
        <f t="shared" si="8"/>
        <v>0</v>
      </c>
      <c r="J25" s="358">
        <f t="shared" si="8"/>
        <v>0</v>
      </c>
      <c r="K25" s="358">
        <f t="shared" si="8"/>
        <v>0</v>
      </c>
      <c r="L25" s="358"/>
      <c r="M25" s="358"/>
      <c r="N25" s="358"/>
      <c r="O25" s="358"/>
      <c r="P25" s="358" t="s">
        <v>299</v>
      </c>
      <c r="Q25" s="358" t="s">
        <v>299</v>
      </c>
      <c r="R25" s="358">
        <f>SUM(R24)</f>
        <v>0</v>
      </c>
      <c r="S25" s="358">
        <f t="shared" ref="S25:Y25" si="9">SUM(S24)</f>
        <v>0</v>
      </c>
      <c r="T25" s="358">
        <f t="shared" si="9"/>
        <v>0</v>
      </c>
      <c r="U25" s="358">
        <f t="shared" si="9"/>
        <v>0</v>
      </c>
      <c r="V25" s="358">
        <f t="shared" si="9"/>
        <v>0</v>
      </c>
      <c r="W25" s="358">
        <f t="shared" si="9"/>
        <v>0</v>
      </c>
      <c r="X25" s="358">
        <f t="shared" si="9"/>
        <v>0</v>
      </c>
      <c r="Y25" s="358">
        <f t="shared" si="9"/>
        <v>0</v>
      </c>
      <c r="Z25" s="358" t="s">
        <v>269</v>
      </c>
      <c r="AA25" s="358" t="s">
        <v>269</v>
      </c>
    </row>
    <row r="26" spans="1:27" s="359" customFormat="1" ht="16.149999999999999" customHeight="1" x14ac:dyDescent="0.2">
      <c r="A26" s="742" t="s">
        <v>220</v>
      </c>
      <c r="B26" s="1068" t="s">
        <v>354</v>
      </c>
      <c r="C26" s="1069"/>
      <c r="D26" s="1069"/>
      <c r="E26" s="1069"/>
      <c r="F26" s="1069"/>
      <c r="G26" s="1069"/>
      <c r="H26" s="1069"/>
      <c r="I26" s="1069"/>
      <c r="J26" s="1069"/>
      <c r="K26" s="1069"/>
      <c r="L26" s="1069"/>
      <c r="M26" s="1069"/>
      <c r="N26" s="1069"/>
      <c r="O26" s="1069"/>
      <c r="P26" s="1069"/>
      <c r="Q26" s="1069"/>
      <c r="R26" s="1069"/>
      <c r="S26" s="1069"/>
      <c r="T26" s="1069"/>
      <c r="U26" s="1069"/>
      <c r="V26" s="1069"/>
      <c r="W26" s="1069"/>
      <c r="X26" s="1069"/>
      <c r="Y26" s="1069"/>
      <c r="Z26" s="1069"/>
      <c r="AA26" s="1070"/>
    </row>
    <row r="27" spans="1:27" s="351" customFormat="1" ht="16.149999999999999" customHeight="1" x14ac:dyDescent="0.2">
      <c r="A27" s="746"/>
      <c r="B27" s="744"/>
      <c r="C27" s="744"/>
      <c r="D27" s="744"/>
      <c r="E27" s="307" t="s">
        <v>269</v>
      </c>
      <c r="F27" s="307" t="s">
        <v>269</v>
      </c>
      <c r="G27" s="307"/>
      <c r="H27" s="307"/>
      <c r="I27" s="307"/>
      <c r="J27" s="744"/>
      <c r="K27" s="744"/>
      <c r="L27" s="362"/>
      <c r="M27" s="362"/>
      <c r="N27" s="744"/>
      <c r="O27" s="744"/>
      <c r="P27" s="744"/>
      <c r="Q27" s="744"/>
      <c r="R27" s="744"/>
      <c r="S27" s="744"/>
      <c r="T27" s="744"/>
      <c r="U27" s="744"/>
      <c r="V27" s="744"/>
      <c r="W27" s="744"/>
      <c r="X27" s="744"/>
      <c r="Y27" s="744"/>
      <c r="Z27" s="307" t="s">
        <v>269</v>
      </c>
      <c r="AA27" s="307" t="s">
        <v>269</v>
      </c>
    </row>
    <row r="28" spans="1:27" s="351" customFormat="1" ht="16.149999999999999" hidden="1" customHeight="1" x14ac:dyDescent="0.2">
      <c r="A28" s="1059" t="s">
        <v>357</v>
      </c>
      <c r="B28" s="1060"/>
      <c r="C28" s="1061"/>
      <c r="D28" s="358">
        <f>SUM(D27)</f>
        <v>0</v>
      </c>
      <c r="E28" s="358">
        <f t="shared" ref="E28:O28" si="10">SUM(E27)</f>
        <v>0</v>
      </c>
      <c r="F28" s="358">
        <f t="shared" si="10"/>
        <v>0</v>
      </c>
      <c r="G28" s="358">
        <f t="shared" si="10"/>
        <v>0</v>
      </c>
      <c r="H28" s="358">
        <f t="shared" si="10"/>
        <v>0</v>
      </c>
      <c r="I28" s="358">
        <f t="shared" si="10"/>
        <v>0</v>
      </c>
      <c r="J28" s="358">
        <f t="shared" si="10"/>
        <v>0</v>
      </c>
      <c r="K28" s="358">
        <f t="shared" si="10"/>
        <v>0</v>
      </c>
      <c r="L28" s="358">
        <f t="shared" si="10"/>
        <v>0</v>
      </c>
      <c r="M28" s="358">
        <f t="shared" si="10"/>
        <v>0</v>
      </c>
      <c r="N28" s="358">
        <f t="shared" si="10"/>
        <v>0</v>
      </c>
      <c r="O28" s="358">
        <f t="shared" si="10"/>
        <v>0</v>
      </c>
      <c r="P28" s="358" t="s">
        <v>299</v>
      </c>
      <c r="Q28" s="358" t="s">
        <v>299</v>
      </c>
      <c r="R28" s="358">
        <f t="shared" ref="R28:Y28" si="11">SUM(R27)</f>
        <v>0</v>
      </c>
      <c r="S28" s="358">
        <f t="shared" si="11"/>
        <v>0</v>
      </c>
      <c r="T28" s="358">
        <f t="shared" si="11"/>
        <v>0</v>
      </c>
      <c r="U28" s="358">
        <f t="shared" si="11"/>
        <v>0</v>
      </c>
      <c r="V28" s="358">
        <f t="shared" si="11"/>
        <v>0</v>
      </c>
      <c r="W28" s="358">
        <f t="shared" si="11"/>
        <v>0</v>
      </c>
      <c r="X28" s="358">
        <f t="shared" si="11"/>
        <v>0</v>
      </c>
      <c r="Y28" s="358">
        <f t="shared" si="11"/>
        <v>0</v>
      </c>
      <c r="Z28" s="358" t="s">
        <v>269</v>
      </c>
      <c r="AA28" s="358" t="s">
        <v>269</v>
      </c>
    </row>
    <row r="29" spans="1:27" s="359" customFormat="1" ht="16.149999999999999" customHeight="1" x14ac:dyDescent="0.2">
      <c r="A29" s="746" t="s">
        <v>285</v>
      </c>
      <c r="B29" s="1068" t="s">
        <v>367</v>
      </c>
      <c r="C29" s="1069"/>
      <c r="D29" s="1069"/>
      <c r="E29" s="1069"/>
      <c r="F29" s="1069"/>
      <c r="G29" s="1069"/>
      <c r="H29" s="1069"/>
      <c r="I29" s="1069"/>
      <c r="J29" s="1069"/>
      <c r="K29" s="1069"/>
      <c r="L29" s="1069"/>
      <c r="M29" s="1069"/>
      <c r="N29" s="1069"/>
      <c r="O29" s="1069"/>
      <c r="P29" s="1069"/>
      <c r="Q29" s="1069"/>
      <c r="R29" s="1069"/>
      <c r="S29" s="1069"/>
      <c r="T29" s="1069"/>
      <c r="U29" s="1069"/>
      <c r="V29" s="1069"/>
      <c r="W29" s="1069"/>
      <c r="X29" s="1069"/>
      <c r="Y29" s="1069"/>
      <c r="Z29" s="1069"/>
      <c r="AA29" s="1070"/>
    </row>
    <row r="30" spans="1:27" s="351" customFormat="1" ht="16.149999999999999" customHeight="1" x14ac:dyDescent="0.2">
      <c r="A30" s="746"/>
      <c r="B30" s="750"/>
      <c r="C30" s="749"/>
      <c r="D30" s="750"/>
      <c r="E30" s="750"/>
      <c r="F30" s="750"/>
      <c r="G30" s="750"/>
      <c r="H30" s="750"/>
      <c r="I30" s="750"/>
      <c r="J30" s="750"/>
      <c r="K30" s="750"/>
      <c r="L30" s="750"/>
      <c r="M30" s="750"/>
      <c r="N30" s="750"/>
      <c r="O30" s="750"/>
      <c r="P30" s="750"/>
      <c r="Q30" s="750"/>
      <c r="R30" s="750"/>
      <c r="S30" s="750"/>
      <c r="T30" s="750"/>
      <c r="U30" s="750"/>
      <c r="V30" s="750"/>
      <c r="W30" s="750"/>
      <c r="X30" s="750"/>
      <c r="Y30" s="750"/>
      <c r="Z30" s="307"/>
      <c r="AA30" s="307"/>
    </row>
    <row r="31" spans="1:27" s="351" customFormat="1" ht="16.149999999999999" hidden="1" customHeight="1" x14ac:dyDescent="0.2">
      <c r="A31" s="1059" t="s">
        <v>358</v>
      </c>
      <c r="B31" s="1060"/>
      <c r="C31" s="1061"/>
      <c r="D31" s="358">
        <f>SUM(D30)</f>
        <v>0</v>
      </c>
      <c r="E31" s="358">
        <f t="shared" ref="E31:K31" si="12">SUM(E30)</f>
        <v>0</v>
      </c>
      <c r="F31" s="358">
        <f t="shared" si="12"/>
        <v>0</v>
      </c>
      <c r="G31" s="358">
        <f t="shared" si="12"/>
        <v>0</v>
      </c>
      <c r="H31" s="358">
        <f t="shared" si="12"/>
        <v>0</v>
      </c>
      <c r="I31" s="358">
        <f t="shared" si="12"/>
        <v>0</v>
      </c>
      <c r="J31" s="358">
        <f t="shared" si="12"/>
        <v>0</v>
      </c>
      <c r="K31" s="358">
        <f t="shared" si="12"/>
        <v>0</v>
      </c>
      <c r="L31" s="358">
        <v>0</v>
      </c>
      <c r="M31" s="358">
        <v>0</v>
      </c>
      <c r="N31" s="358">
        <v>0</v>
      </c>
      <c r="O31" s="358">
        <v>0</v>
      </c>
      <c r="P31" s="358" t="s">
        <v>299</v>
      </c>
      <c r="Q31" s="358" t="s">
        <v>299</v>
      </c>
      <c r="R31" s="358">
        <f>SUM(R30)</f>
        <v>0</v>
      </c>
      <c r="S31" s="358">
        <f t="shared" ref="S31:Y31" si="13">SUM(S30)</f>
        <v>0</v>
      </c>
      <c r="T31" s="358">
        <f t="shared" si="13"/>
        <v>0</v>
      </c>
      <c r="U31" s="358">
        <f t="shared" si="13"/>
        <v>0</v>
      </c>
      <c r="V31" s="358">
        <f t="shared" si="13"/>
        <v>0</v>
      </c>
      <c r="W31" s="358">
        <f t="shared" si="13"/>
        <v>0</v>
      </c>
      <c r="X31" s="358">
        <f t="shared" si="13"/>
        <v>0</v>
      </c>
      <c r="Y31" s="358">
        <f t="shared" si="13"/>
        <v>0</v>
      </c>
      <c r="Z31" s="358" t="s">
        <v>269</v>
      </c>
      <c r="AA31" s="358" t="s">
        <v>269</v>
      </c>
    </row>
    <row r="32" spans="1:27" s="359" customFormat="1" ht="16.149999999999999" hidden="1" customHeight="1" x14ac:dyDescent="0.2">
      <c r="A32" s="742" t="s">
        <v>224</v>
      </c>
      <c r="B32" s="1068" t="s">
        <v>368</v>
      </c>
      <c r="C32" s="1069"/>
      <c r="D32" s="1069"/>
      <c r="E32" s="1069"/>
      <c r="F32" s="1069"/>
      <c r="G32" s="1069"/>
      <c r="H32" s="1069"/>
      <c r="I32" s="1069"/>
      <c r="J32" s="1069"/>
      <c r="K32" s="1069"/>
      <c r="L32" s="1069"/>
      <c r="M32" s="1069"/>
      <c r="N32" s="1069"/>
      <c r="O32" s="1069"/>
      <c r="P32" s="1069"/>
      <c r="Q32" s="1069"/>
      <c r="R32" s="1069"/>
      <c r="S32" s="1069"/>
      <c r="T32" s="1069"/>
      <c r="U32" s="1069"/>
      <c r="V32" s="1069"/>
      <c r="W32" s="1069"/>
      <c r="X32" s="1069"/>
      <c r="Y32" s="1069"/>
      <c r="Z32" s="1069"/>
      <c r="AA32" s="1070"/>
    </row>
    <row r="33" spans="1:27" s="351" customFormat="1" ht="16.149999999999999" hidden="1" customHeight="1" x14ac:dyDescent="0.2">
      <c r="A33" s="746" t="s">
        <v>225</v>
      </c>
      <c r="B33" s="364"/>
      <c r="C33" s="746"/>
      <c r="D33" s="361"/>
      <c r="E33" s="307"/>
      <c r="F33" s="307"/>
      <c r="G33" s="307"/>
      <c r="H33" s="307"/>
      <c r="I33" s="307"/>
      <c r="J33" s="361"/>
      <c r="K33" s="361"/>
      <c r="L33" s="361"/>
      <c r="M33" s="361"/>
      <c r="N33" s="361"/>
      <c r="O33" s="361"/>
      <c r="P33" s="746"/>
      <c r="Q33" s="744"/>
      <c r="R33" s="361"/>
      <c r="S33" s="361"/>
      <c r="T33" s="361"/>
      <c r="U33" s="361"/>
      <c r="V33" s="361"/>
      <c r="W33" s="361"/>
      <c r="X33" s="361"/>
      <c r="Y33" s="746"/>
      <c r="Z33" s="307" t="s">
        <v>269</v>
      </c>
      <c r="AA33" s="307" t="s">
        <v>269</v>
      </c>
    </row>
    <row r="34" spans="1:27" s="351" customFormat="1" ht="16.149999999999999" hidden="1" customHeight="1" x14ac:dyDescent="0.2">
      <c r="A34" s="1059" t="s">
        <v>359</v>
      </c>
      <c r="B34" s="1060"/>
      <c r="C34" s="1061"/>
      <c r="D34" s="358">
        <f>SUM(D33)</f>
        <v>0</v>
      </c>
      <c r="E34" s="358">
        <f t="shared" ref="E34:K34" si="14">SUM(E33)</f>
        <v>0</v>
      </c>
      <c r="F34" s="358">
        <f t="shared" si="14"/>
        <v>0</v>
      </c>
      <c r="G34" s="358">
        <f t="shared" si="14"/>
        <v>0</v>
      </c>
      <c r="H34" s="358">
        <f t="shared" si="14"/>
        <v>0</v>
      </c>
      <c r="I34" s="358">
        <f t="shared" si="14"/>
        <v>0</v>
      </c>
      <c r="J34" s="358">
        <f t="shared" si="14"/>
        <v>0</v>
      </c>
      <c r="K34" s="358">
        <f t="shared" si="14"/>
        <v>0</v>
      </c>
      <c r="L34" s="358">
        <f t="shared" ref="L34:O34" si="15">L33</f>
        <v>0</v>
      </c>
      <c r="M34" s="358">
        <f t="shared" si="15"/>
        <v>0</v>
      </c>
      <c r="N34" s="358">
        <f t="shared" si="15"/>
        <v>0</v>
      </c>
      <c r="O34" s="358">
        <f t="shared" si="15"/>
        <v>0</v>
      </c>
      <c r="P34" s="358" t="s">
        <v>299</v>
      </c>
      <c r="Q34" s="358" t="s">
        <v>299</v>
      </c>
      <c r="R34" s="358">
        <f>SUM(R33)</f>
        <v>0</v>
      </c>
      <c r="S34" s="358">
        <f t="shared" ref="S34:Y34" si="16">SUM(S33)</f>
        <v>0</v>
      </c>
      <c r="T34" s="358">
        <f t="shared" si="16"/>
        <v>0</v>
      </c>
      <c r="U34" s="358">
        <f t="shared" si="16"/>
        <v>0</v>
      </c>
      <c r="V34" s="358">
        <f t="shared" si="16"/>
        <v>0</v>
      </c>
      <c r="W34" s="358">
        <f t="shared" si="16"/>
        <v>0</v>
      </c>
      <c r="X34" s="358">
        <f t="shared" si="16"/>
        <v>0</v>
      </c>
      <c r="Y34" s="358">
        <f t="shared" si="16"/>
        <v>0</v>
      </c>
      <c r="Z34" s="358" t="s">
        <v>269</v>
      </c>
      <c r="AA34" s="358" t="s">
        <v>269</v>
      </c>
    </row>
    <row r="35" spans="1:27" s="359" customFormat="1" ht="16.149999999999999" hidden="1" customHeight="1" x14ac:dyDescent="0.2">
      <c r="A35" s="746" t="s">
        <v>506</v>
      </c>
      <c r="B35" s="1075" t="s">
        <v>365</v>
      </c>
      <c r="C35" s="1076"/>
      <c r="D35" s="1076"/>
      <c r="E35" s="1076"/>
      <c r="F35" s="1076"/>
      <c r="G35" s="1076"/>
      <c r="H35" s="1076"/>
      <c r="I35" s="1076"/>
      <c r="J35" s="1076"/>
      <c r="K35" s="1076"/>
      <c r="L35" s="1076"/>
      <c r="M35" s="1076"/>
      <c r="N35" s="1076"/>
      <c r="O35" s="1076"/>
      <c r="P35" s="1076"/>
      <c r="Q35" s="1076"/>
      <c r="R35" s="1076"/>
      <c r="S35" s="1076"/>
      <c r="T35" s="1076"/>
      <c r="U35" s="1076"/>
      <c r="V35" s="1076"/>
      <c r="W35" s="1076"/>
      <c r="X35" s="1076"/>
      <c r="Y35" s="1076"/>
      <c r="Z35" s="1076"/>
      <c r="AA35" s="1077"/>
    </row>
    <row r="36" spans="1:27" s="359" customFormat="1" ht="16.149999999999999" customHeight="1" x14ac:dyDescent="0.2">
      <c r="A36" s="746"/>
      <c r="B36" s="746"/>
      <c r="C36" s="743"/>
      <c r="D36" s="746"/>
      <c r="E36" s="746"/>
      <c r="F36" s="746"/>
      <c r="G36" s="746"/>
      <c r="H36" s="746"/>
      <c r="I36" s="746"/>
      <c r="J36" s="746"/>
      <c r="K36" s="746"/>
      <c r="L36" s="746"/>
      <c r="M36" s="746"/>
      <c r="N36" s="746"/>
      <c r="O36" s="746"/>
      <c r="P36" s="746"/>
      <c r="Q36" s="746"/>
      <c r="R36" s="746"/>
      <c r="S36" s="746"/>
      <c r="T36" s="746"/>
      <c r="U36" s="746"/>
      <c r="V36" s="746"/>
      <c r="W36" s="746"/>
      <c r="X36" s="746"/>
      <c r="Y36" s="746"/>
      <c r="Z36" s="307" t="s">
        <v>269</v>
      </c>
      <c r="AA36" s="307" t="s">
        <v>269</v>
      </c>
    </row>
    <row r="37" spans="1:27" s="359" customFormat="1" ht="16.149999999999999" customHeight="1" x14ac:dyDescent="0.2">
      <c r="A37" s="1059" t="s">
        <v>360</v>
      </c>
      <c r="B37" s="1060"/>
      <c r="C37" s="1061"/>
      <c r="D37" s="358">
        <f>SUM(D36)</f>
        <v>0</v>
      </c>
      <c r="E37" s="358">
        <f t="shared" ref="E37:K37" si="17">SUM(E36)</f>
        <v>0</v>
      </c>
      <c r="F37" s="358">
        <f t="shared" si="17"/>
        <v>0</v>
      </c>
      <c r="G37" s="358">
        <f t="shared" si="17"/>
        <v>0</v>
      </c>
      <c r="H37" s="358">
        <f t="shared" si="17"/>
        <v>0</v>
      </c>
      <c r="I37" s="358">
        <f t="shared" si="17"/>
        <v>0</v>
      </c>
      <c r="J37" s="358">
        <f t="shared" si="17"/>
        <v>0</v>
      </c>
      <c r="K37" s="358">
        <f t="shared" si="17"/>
        <v>0</v>
      </c>
      <c r="L37" s="358">
        <v>0</v>
      </c>
      <c r="M37" s="358">
        <v>0</v>
      </c>
      <c r="N37" s="358">
        <v>0</v>
      </c>
      <c r="O37" s="358">
        <v>0</v>
      </c>
      <c r="P37" s="358" t="s">
        <v>299</v>
      </c>
      <c r="Q37" s="358" t="s">
        <v>299</v>
      </c>
      <c r="R37" s="358">
        <f>SUM(R36)</f>
        <v>0</v>
      </c>
      <c r="S37" s="358">
        <f t="shared" ref="S37:Y37" si="18">SUM(S36)</f>
        <v>0</v>
      </c>
      <c r="T37" s="358">
        <f t="shared" si="18"/>
        <v>0</v>
      </c>
      <c r="U37" s="358">
        <f t="shared" si="18"/>
        <v>0</v>
      </c>
      <c r="V37" s="358">
        <f t="shared" si="18"/>
        <v>0</v>
      </c>
      <c r="W37" s="358">
        <f t="shared" si="18"/>
        <v>0</v>
      </c>
      <c r="X37" s="358">
        <f t="shared" si="18"/>
        <v>0</v>
      </c>
      <c r="Y37" s="358">
        <f t="shared" si="18"/>
        <v>0</v>
      </c>
      <c r="Z37" s="358" t="s">
        <v>269</v>
      </c>
      <c r="AA37" s="358" t="s">
        <v>269</v>
      </c>
    </row>
    <row r="38" spans="1:27" s="351" customFormat="1" ht="16.149999999999999" customHeight="1" x14ac:dyDescent="0.2">
      <c r="A38" s="1059" t="s">
        <v>361</v>
      </c>
      <c r="B38" s="1060"/>
      <c r="C38" s="1061"/>
      <c r="D38" s="358">
        <f>D25+D28+D31+D34+D37</f>
        <v>0</v>
      </c>
      <c r="E38" s="358">
        <f t="shared" ref="E38:K38" si="19">E25+E28+E31+E34+E37</f>
        <v>0</v>
      </c>
      <c r="F38" s="358">
        <f t="shared" si="19"/>
        <v>0</v>
      </c>
      <c r="G38" s="358">
        <f t="shared" si="19"/>
        <v>0</v>
      </c>
      <c r="H38" s="358">
        <f t="shared" si="19"/>
        <v>0</v>
      </c>
      <c r="I38" s="358">
        <f t="shared" si="19"/>
        <v>0</v>
      </c>
      <c r="J38" s="358">
        <f t="shared" si="19"/>
        <v>0</v>
      </c>
      <c r="K38" s="358">
        <f t="shared" si="19"/>
        <v>0</v>
      </c>
      <c r="L38" s="358">
        <f t="shared" ref="L38:O38" si="20">L34</f>
        <v>0</v>
      </c>
      <c r="M38" s="358">
        <f t="shared" si="20"/>
        <v>0</v>
      </c>
      <c r="N38" s="358">
        <f t="shared" si="20"/>
        <v>0</v>
      </c>
      <c r="O38" s="358">
        <f t="shared" si="20"/>
        <v>0</v>
      </c>
      <c r="P38" s="358" t="s">
        <v>299</v>
      </c>
      <c r="Q38" s="358" t="s">
        <v>299</v>
      </c>
      <c r="R38" s="358">
        <f>R25+R28+R31+R34+R37</f>
        <v>0</v>
      </c>
      <c r="S38" s="358">
        <f t="shared" ref="S38:Y38" si="21">S25+S28+S31+S34+S37</f>
        <v>0</v>
      </c>
      <c r="T38" s="358">
        <f t="shared" si="21"/>
        <v>0</v>
      </c>
      <c r="U38" s="358">
        <f t="shared" si="21"/>
        <v>0</v>
      </c>
      <c r="V38" s="358">
        <f t="shared" si="21"/>
        <v>0</v>
      </c>
      <c r="W38" s="358">
        <f t="shared" si="21"/>
        <v>0</v>
      </c>
      <c r="X38" s="358">
        <f t="shared" si="21"/>
        <v>0</v>
      </c>
      <c r="Y38" s="358">
        <f t="shared" si="21"/>
        <v>0</v>
      </c>
      <c r="Z38" s="358" t="s">
        <v>269</v>
      </c>
      <c r="AA38" s="358" t="s">
        <v>269</v>
      </c>
    </row>
    <row r="39" spans="1:27" s="351" customFormat="1" ht="16.149999999999999" customHeight="1" x14ac:dyDescent="0.2">
      <c r="A39" s="1059" t="s">
        <v>362</v>
      </c>
      <c r="B39" s="1060"/>
      <c r="C39" s="1061"/>
      <c r="D39" s="358">
        <f t="shared" ref="D39:O39" si="22">D21+D38</f>
        <v>0</v>
      </c>
      <c r="E39" s="358">
        <f t="shared" si="22"/>
        <v>0</v>
      </c>
      <c r="F39" s="358">
        <f t="shared" si="22"/>
        <v>0</v>
      </c>
      <c r="G39" s="358">
        <f t="shared" si="22"/>
        <v>0</v>
      </c>
      <c r="H39" s="358">
        <f t="shared" si="22"/>
        <v>0</v>
      </c>
      <c r="I39" s="358">
        <f t="shared" si="22"/>
        <v>0</v>
      </c>
      <c r="J39" s="358">
        <f t="shared" si="22"/>
        <v>0</v>
      </c>
      <c r="K39" s="358">
        <f t="shared" si="22"/>
        <v>0</v>
      </c>
      <c r="L39" s="358">
        <f t="shared" si="22"/>
        <v>0</v>
      </c>
      <c r="M39" s="358">
        <f t="shared" si="22"/>
        <v>0</v>
      </c>
      <c r="N39" s="358">
        <f t="shared" si="22"/>
        <v>0</v>
      </c>
      <c r="O39" s="358">
        <f t="shared" si="22"/>
        <v>0</v>
      </c>
      <c r="P39" s="358" t="s">
        <v>299</v>
      </c>
      <c r="Q39" s="358" t="s">
        <v>299</v>
      </c>
      <c r="R39" s="358">
        <f t="shared" ref="R39:Y39" si="23">R21+R38</f>
        <v>0</v>
      </c>
      <c r="S39" s="358">
        <f t="shared" si="23"/>
        <v>0</v>
      </c>
      <c r="T39" s="358">
        <f t="shared" si="23"/>
        <v>0</v>
      </c>
      <c r="U39" s="358">
        <f t="shared" si="23"/>
        <v>0</v>
      </c>
      <c r="V39" s="358">
        <f t="shared" si="23"/>
        <v>0</v>
      </c>
      <c r="W39" s="358">
        <f t="shared" si="23"/>
        <v>0</v>
      </c>
      <c r="X39" s="358">
        <f t="shared" si="23"/>
        <v>0</v>
      </c>
      <c r="Y39" s="358">
        <f t="shared" si="23"/>
        <v>0</v>
      </c>
      <c r="Z39" s="358" t="s">
        <v>269</v>
      </c>
      <c r="AA39" s="358" t="s">
        <v>269</v>
      </c>
    </row>
    <row r="40" spans="1:27" s="351" customFormat="1" ht="16.149999999999999" customHeight="1" x14ac:dyDescent="0.2">
      <c r="A40" s="744" t="s">
        <v>363</v>
      </c>
      <c r="B40" s="1074" t="s">
        <v>227</v>
      </c>
      <c r="C40" s="1074"/>
      <c r="D40" s="1074"/>
      <c r="E40" s="1074"/>
      <c r="F40" s="1074"/>
      <c r="G40" s="1074"/>
      <c r="H40" s="1074"/>
      <c r="I40" s="1074"/>
      <c r="J40" s="1074"/>
      <c r="K40" s="1074"/>
      <c r="L40" s="1074"/>
      <c r="M40" s="1074"/>
      <c r="N40" s="1074"/>
      <c r="O40" s="1074"/>
      <c r="P40" s="1074"/>
      <c r="Q40" s="1074"/>
      <c r="R40" s="1074"/>
      <c r="S40" s="1074"/>
      <c r="T40" s="1074"/>
      <c r="U40" s="1074"/>
      <c r="V40" s="1074"/>
      <c r="W40" s="1074"/>
      <c r="X40" s="1074"/>
      <c r="Y40" s="1074"/>
      <c r="Z40" s="1074"/>
      <c r="AA40" s="1074"/>
    </row>
    <row r="41" spans="1:27" s="351" customFormat="1" ht="31.5" customHeight="1" x14ac:dyDescent="0.2">
      <c r="A41" s="353" t="s">
        <v>229</v>
      </c>
      <c r="B41" s="1083" t="s">
        <v>369</v>
      </c>
      <c r="C41" s="1083"/>
      <c r="D41" s="1083"/>
      <c r="E41" s="1083"/>
      <c r="F41" s="1083"/>
      <c r="G41" s="1083"/>
      <c r="H41" s="1083"/>
      <c r="I41" s="1083"/>
      <c r="J41" s="1083"/>
      <c r="K41" s="1083"/>
      <c r="L41" s="1083"/>
      <c r="M41" s="1083"/>
      <c r="N41" s="1083"/>
      <c r="O41" s="1083"/>
      <c r="P41" s="1083"/>
      <c r="Q41" s="1083"/>
      <c r="R41" s="1083"/>
      <c r="S41" s="1083"/>
      <c r="T41" s="1083"/>
      <c r="U41" s="1083"/>
      <c r="V41" s="1083"/>
      <c r="W41" s="1083"/>
      <c r="X41" s="1083"/>
      <c r="Y41" s="1083"/>
      <c r="Z41" s="1083"/>
      <c r="AA41" s="1083"/>
    </row>
    <row r="42" spans="1:27" s="351" customFormat="1" ht="15.75" customHeight="1" x14ac:dyDescent="0.2">
      <c r="A42" s="354" t="s">
        <v>230</v>
      </c>
      <c r="B42" s="1078" t="s">
        <v>349</v>
      </c>
      <c r="C42" s="1078"/>
      <c r="D42" s="1078"/>
      <c r="E42" s="1078"/>
      <c r="F42" s="1078"/>
      <c r="G42" s="1078"/>
      <c r="H42" s="1078"/>
      <c r="I42" s="1078"/>
      <c r="J42" s="1078"/>
      <c r="K42" s="1078"/>
      <c r="L42" s="1078"/>
      <c r="M42" s="1078"/>
      <c r="N42" s="1078"/>
      <c r="O42" s="1078"/>
      <c r="P42" s="1078"/>
      <c r="Q42" s="1078"/>
      <c r="R42" s="1078"/>
      <c r="S42" s="1078"/>
      <c r="T42" s="1078"/>
      <c r="U42" s="1078"/>
      <c r="V42" s="1078"/>
      <c r="W42" s="1078"/>
      <c r="X42" s="1078"/>
      <c r="Y42" s="1078"/>
      <c r="Z42" s="1078"/>
      <c r="AA42" s="1078"/>
    </row>
    <row r="43" spans="1:27" s="816" customFormat="1" ht="81" customHeight="1" x14ac:dyDescent="0.3">
      <c r="A43" s="808" t="s">
        <v>231</v>
      </c>
      <c r="B43" s="365" t="str">
        <f>'4'!B56</f>
        <v>Технічне переоснащення теплових мереж шляхом  заміни сталевих трубопроводів на попередньо-ізольовані труби  кот. Грабця,2 Ду 76</v>
      </c>
      <c r="C43" s="763" t="str">
        <f>'4'!C56</f>
        <v>76 м/п</v>
      </c>
      <c r="D43" s="817">
        <f>'4'!D56</f>
        <v>80.328959999999995</v>
      </c>
      <c r="E43" s="763" t="str">
        <f>'4'!E56</f>
        <v>х </v>
      </c>
      <c r="F43" s="763" t="str">
        <f>'4'!F56</f>
        <v>х </v>
      </c>
      <c r="G43" s="763" t="str">
        <f>'4'!G56</f>
        <v>х </v>
      </c>
      <c r="H43" s="763" t="str">
        <f>'4'!H56</f>
        <v>х </v>
      </c>
      <c r="I43" s="763" t="str">
        <f>'4'!I56</f>
        <v>х </v>
      </c>
      <c r="J43" s="763">
        <f>D43</f>
        <v>80.328959999999995</v>
      </c>
      <c r="K43" s="763">
        <v>0</v>
      </c>
      <c r="L43" s="763"/>
      <c r="M43" s="361"/>
      <c r="N43" s="361">
        <f>D43</f>
        <v>80.328959999999995</v>
      </c>
      <c r="O43" s="361"/>
      <c r="P43" s="361">
        <f>(1+(D43-X43)/Y43)*12</f>
        <v>33.360332465392176</v>
      </c>
      <c r="Q43" s="808"/>
      <c r="R43" s="361">
        <f>'5.1'!V48</f>
        <v>1.0634710223062358</v>
      </c>
      <c r="S43" s="361">
        <f>'5.1'!W48</f>
        <v>11.073381385053457</v>
      </c>
      <c r="T43" s="361"/>
      <c r="U43" s="361">
        <f>'5.1'!X48</f>
        <v>17.821639999999999</v>
      </c>
      <c r="V43" s="361">
        <v>0</v>
      </c>
      <c r="W43" s="760"/>
      <c r="X43" s="761">
        <f>S43+T43+U43+V43+W43</f>
        <v>28.895021385053454</v>
      </c>
      <c r="Y43" s="761">
        <f>S43+T43+U43+W43</f>
        <v>28.895021385053454</v>
      </c>
      <c r="Z43" s="815" t="s">
        <v>783</v>
      </c>
      <c r="AA43" s="1150" t="s">
        <v>784</v>
      </c>
    </row>
    <row r="44" spans="1:27" s="351" customFormat="1" ht="26.25" customHeight="1" x14ac:dyDescent="0.2">
      <c r="A44" s="746" t="s">
        <v>231</v>
      </c>
      <c r="B44" s="365"/>
      <c r="C44" s="763"/>
      <c r="D44" s="763"/>
      <c r="E44" s="307"/>
      <c r="F44" s="307"/>
      <c r="G44" s="307"/>
      <c r="H44" s="307"/>
      <c r="I44" s="307"/>
      <c r="J44" s="361"/>
      <c r="K44" s="361"/>
      <c r="L44" s="361"/>
      <c r="M44" s="361"/>
      <c r="N44" s="361"/>
      <c r="O44" s="361"/>
      <c r="P44" s="394"/>
      <c r="Q44" s="746"/>
      <c r="R44" s="361"/>
      <c r="S44" s="361"/>
      <c r="T44" s="361"/>
      <c r="U44" s="361"/>
      <c r="V44" s="361"/>
      <c r="W44" s="760"/>
      <c r="X44" s="761"/>
      <c r="Y44" s="761"/>
      <c r="Z44" s="127">
        <v>0</v>
      </c>
      <c r="AA44" s="127">
        <v>0</v>
      </c>
    </row>
    <row r="45" spans="1:27" s="359" customFormat="1" ht="16.149999999999999" customHeight="1" x14ac:dyDescent="0.2">
      <c r="A45" s="1059" t="s">
        <v>370</v>
      </c>
      <c r="B45" s="1060"/>
      <c r="C45" s="1061"/>
      <c r="D45" s="358">
        <f>SUM(D43:D44)</f>
        <v>80.328959999999995</v>
      </c>
      <c r="E45" s="358" t="s">
        <v>269</v>
      </c>
      <c r="F45" s="358" t="s">
        <v>269</v>
      </c>
      <c r="G45" s="358">
        <v>0</v>
      </c>
      <c r="H45" s="358">
        <v>0</v>
      </c>
      <c r="I45" s="358"/>
      <c r="J45" s="358">
        <f>SUM(J43:J44)</f>
        <v>80.328959999999995</v>
      </c>
      <c r="K45" s="358">
        <f>SUM(K44:K44)</f>
        <v>0</v>
      </c>
      <c r="L45" s="358">
        <f>SUM(L44:L44)</f>
        <v>0</v>
      </c>
      <c r="M45" s="358">
        <f>SUM(M44:M44)</f>
        <v>0</v>
      </c>
      <c r="N45" s="358">
        <f>SUM(N43:N44)</f>
        <v>80.328959999999995</v>
      </c>
      <c r="O45" s="358">
        <f>SUM(O44:O44)</f>
        <v>0</v>
      </c>
      <c r="P45" s="358">
        <f>SUM(P43:P44)</f>
        <v>33.360332465392176</v>
      </c>
      <c r="Q45" s="358" t="s">
        <v>299</v>
      </c>
      <c r="R45" s="358">
        <f>SUM(R43:R44)</f>
        <v>1.0634710223062358</v>
      </c>
      <c r="S45" s="358">
        <f>SUM(S43:S44)</f>
        <v>11.073381385053457</v>
      </c>
      <c r="T45" s="358">
        <f>SUM(T44:T44)</f>
        <v>0</v>
      </c>
      <c r="U45" s="358">
        <f>SUM(U43:U44)</f>
        <v>17.821639999999999</v>
      </c>
      <c r="V45" s="358">
        <f>SUM(V44:V44)</f>
        <v>0</v>
      </c>
      <c r="W45" s="358">
        <f>SUM(W44:W44)</f>
        <v>0</v>
      </c>
      <c r="X45" s="358">
        <f>SUM(X43:X44)</f>
        <v>28.895021385053454</v>
      </c>
      <c r="Y45" s="358">
        <f>SUM(Y43:Y44)</f>
        <v>28.895021385053454</v>
      </c>
      <c r="Z45" s="358" t="s">
        <v>269</v>
      </c>
      <c r="AA45" s="358" t="s">
        <v>269</v>
      </c>
    </row>
    <row r="46" spans="1:27" s="351" customFormat="1" ht="16.149999999999999" customHeight="1" x14ac:dyDescent="0.2">
      <c r="A46" s="746" t="s">
        <v>496</v>
      </c>
      <c r="B46" s="1068" t="s">
        <v>354</v>
      </c>
      <c r="C46" s="1069"/>
      <c r="D46" s="1069"/>
      <c r="E46" s="1069"/>
      <c r="F46" s="1069"/>
      <c r="G46" s="1069"/>
      <c r="H46" s="1069"/>
      <c r="I46" s="1069"/>
      <c r="J46" s="1069"/>
      <c r="K46" s="1069"/>
      <c r="L46" s="1069"/>
      <c r="M46" s="1069"/>
      <c r="N46" s="1069"/>
      <c r="O46" s="1069"/>
      <c r="P46" s="1069"/>
      <c r="Q46" s="1069"/>
      <c r="R46" s="1069"/>
      <c r="S46" s="1069"/>
      <c r="T46" s="1069"/>
      <c r="U46" s="1069"/>
      <c r="V46" s="1069"/>
      <c r="W46" s="1069"/>
      <c r="X46" s="1069"/>
      <c r="Y46" s="1069"/>
      <c r="Z46" s="1069"/>
      <c r="AA46" s="1070"/>
    </row>
    <row r="47" spans="1:27" s="351" customFormat="1" ht="16.149999999999999" customHeight="1" x14ac:dyDescent="0.2">
      <c r="A47" s="744"/>
      <c r="B47" s="744"/>
      <c r="C47" s="744"/>
      <c r="D47" s="744"/>
      <c r="E47" s="307" t="s">
        <v>269</v>
      </c>
      <c r="F47" s="307" t="s">
        <v>269</v>
      </c>
      <c r="G47" s="307"/>
      <c r="H47" s="307"/>
      <c r="I47" s="307"/>
      <c r="J47" s="744"/>
      <c r="K47" s="744"/>
      <c r="L47" s="362"/>
      <c r="M47" s="362"/>
      <c r="N47" s="744"/>
      <c r="O47" s="744"/>
      <c r="P47" s="744"/>
      <c r="Q47" s="744"/>
      <c r="R47" s="744"/>
      <c r="S47" s="744"/>
      <c r="T47" s="744"/>
      <c r="U47" s="744"/>
      <c r="V47" s="744"/>
      <c r="W47" s="744"/>
      <c r="X47" s="744"/>
      <c r="Y47" s="744"/>
      <c r="Z47" s="307" t="s">
        <v>269</v>
      </c>
      <c r="AA47" s="307" t="s">
        <v>269</v>
      </c>
    </row>
    <row r="48" spans="1:27" s="359" customFormat="1" ht="16.149999999999999" customHeight="1" x14ac:dyDescent="0.2">
      <c r="A48" s="1059" t="s">
        <v>371</v>
      </c>
      <c r="B48" s="1060"/>
      <c r="C48" s="1061"/>
      <c r="D48" s="358">
        <f>SUM(D47)</f>
        <v>0</v>
      </c>
      <c r="E48" s="358">
        <f t="shared" ref="E48:Y48" si="24">SUM(E47)</f>
        <v>0</v>
      </c>
      <c r="F48" s="358">
        <f t="shared" si="24"/>
        <v>0</v>
      </c>
      <c r="G48" s="358">
        <f t="shared" si="24"/>
        <v>0</v>
      </c>
      <c r="H48" s="358">
        <f t="shared" si="24"/>
        <v>0</v>
      </c>
      <c r="I48" s="358">
        <f t="shared" si="24"/>
        <v>0</v>
      </c>
      <c r="J48" s="358">
        <f t="shared" si="24"/>
        <v>0</v>
      </c>
      <c r="K48" s="358">
        <f t="shared" si="24"/>
        <v>0</v>
      </c>
      <c r="L48" s="358">
        <f t="shared" si="24"/>
        <v>0</v>
      </c>
      <c r="M48" s="358">
        <f t="shared" si="24"/>
        <v>0</v>
      </c>
      <c r="N48" s="358">
        <f t="shared" si="24"/>
        <v>0</v>
      </c>
      <c r="O48" s="358">
        <f t="shared" si="24"/>
        <v>0</v>
      </c>
      <c r="P48" s="358" t="s">
        <v>299</v>
      </c>
      <c r="Q48" s="358" t="s">
        <v>299</v>
      </c>
      <c r="R48" s="358">
        <f t="shared" si="24"/>
        <v>0</v>
      </c>
      <c r="S48" s="358">
        <f t="shared" si="24"/>
        <v>0</v>
      </c>
      <c r="T48" s="358">
        <f t="shared" si="24"/>
        <v>0</v>
      </c>
      <c r="U48" s="358">
        <f t="shared" si="24"/>
        <v>0</v>
      </c>
      <c r="V48" s="358">
        <f t="shared" si="24"/>
        <v>0</v>
      </c>
      <c r="W48" s="358">
        <f t="shared" si="24"/>
        <v>0</v>
      </c>
      <c r="X48" s="358">
        <f t="shared" si="24"/>
        <v>0</v>
      </c>
      <c r="Y48" s="358">
        <f t="shared" si="24"/>
        <v>0</v>
      </c>
      <c r="Z48" s="358" t="s">
        <v>269</v>
      </c>
      <c r="AA48" s="358" t="s">
        <v>269</v>
      </c>
    </row>
    <row r="49" spans="1:27" s="351" customFormat="1" ht="16.149999999999999" customHeight="1" x14ac:dyDescent="0.2">
      <c r="A49" s="353" t="s">
        <v>12</v>
      </c>
      <c r="B49" s="1075" t="s">
        <v>365</v>
      </c>
      <c r="C49" s="1076"/>
      <c r="D49" s="1076"/>
      <c r="E49" s="1076"/>
      <c r="F49" s="1076"/>
      <c r="G49" s="1076"/>
      <c r="H49" s="1076"/>
      <c r="I49" s="1076"/>
      <c r="J49" s="1076"/>
      <c r="K49" s="1076"/>
      <c r="L49" s="1076"/>
      <c r="M49" s="1076"/>
      <c r="N49" s="1076"/>
      <c r="O49" s="1076"/>
      <c r="P49" s="1076"/>
      <c r="Q49" s="1076"/>
      <c r="R49" s="1076"/>
      <c r="S49" s="1076"/>
      <c r="T49" s="1076"/>
      <c r="U49" s="1076"/>
      <c r="V49" s="1076"/>
      <c r="W49" s="1076"/>
      <c r="X49" s="1076"/>
      <c r="Y49" s="1076"/>
      <c r="Z49" s="1076"/>
      <c r="AA49" s="1077"/>
    </row>
    <row r="50" spans="1:27" s="351" customFormat="1" ht="16.149999999999999" customHeight="1" x14ac:dyDescent="0.2">
      <c r="A50" s="746"/>
      <c r="B50" s="366"/>
      <c r="C50" s="746"/>
      <c r="D50" s="361"/>
      <c r="E50" s="307"/>
      <c r="F50" s="307"/>
      <c r="G50" s="307"/>
      <c r="H50" s="307"/>
      <c r="I50" s="307"/>
      <c r="J50" s="361"/>
      <c r="K50" s="746"/>
      <c r="L50" s="361"/>
      <c r="M50" s="361"/>
      <c r="N50" s="361"/>
      <c r="O50" s="361"/>
      <c r="P50" s="746"/>
      <c r="Q50" s="746"/>
      <c r="R50" s="361"/>
      <c r="S50" s="361"/>
      <c r="T50" s="361"/>
      <c r="U50" s="361"/>
      <c r="V50" s="361"/>
      <c r="W50" s="361"/>
      <c r="X50" s="361"/>
      <c r="Y50" s="762"/>
      <c r="Z50" s="307" t="s">
        <v>269</v>
      </c>
      <c r="AA50" s="307" t="s">
        <v>269</v>
      </c>
    </row>
    <row r="51" spans="1:27" s="359" customFormat="1" ht="16.149999999999999" customHeight="1" x14ac:dyDescent="0.2">
      <c r="A51" s="1059" t="s">
        <v>372</v>
      </c>
      <c r="B51" s="1060"/>
      <c r="C51" s="1061"/>
      <c r="D51" s="358">
        <f>SUM(D50)</f>
        <v>0</v>
      </c>
      <c r="E51" s="358">
        <f t="shared" ref="E51:Y51" si="25">SUM(E50)</f>
        <v>0</v>
      </c>
      <c r="F51" s="358">
        <f t="shared" si="25"/>
        <v>0</v>
      </c>
      <c r="G51" s="358">
        <f t="shared" si="25"/>
        <v>0</v>
      </c>
      <c r="H51" s="358">
        <f t="shared" si="25"/>
        <v>0</v>
      </c>
      <c r="I51" s="358">
        <f t="shared" si="25"/>
        <v>0</v>
      </c>
      <c r="J51" s="358">
        <f t="shared" si="25"/>
        <v>0</v>
      </c>
      <c r="K51" s="358">
        <f t="shared" si="25"/>
        <v>0</v>
      </c>
      <c r="L51" s="358">
        <f t="shared" si="25"/>
        <v>0</v>
      </c>
      <c r="M51" s="358">
        <f t="shared" si="25"/>
        <v>0</v>
      </c>
      <c r="N51" s="358">
        <f t="shared" si="25"/>
        <v>0</v>
      </c>
      <c r="O51" s="358">
        <f t="shared" si="25"/>
        <v>0</v>
      </c>
      <c r="P51" s="358" t="s">
        <v>299</v>
      </c>
      <c r="Q51" s="358" t="s">
        <v>299</v>
      </c>
      <c r="R51" s="358">
        <f t="shared" si="25"/>
        <v>0</v>
      </c>
      <c r="S51" s="358">
        <f t="shared" si="25"/>
        <v>0</v>
      </c>
      <c r="T51" s="358">
        <f t="shared" si="25"/>
        <v>0</v>
      </c>
      <c r="U51" s="358">
        <f t="shared" si="25"/>
        <v>0</v>
      </c>
      <c r="V51" s="358">
        <f t="shared" si="25"/>
        <v>0</v>
      </c>
      <c r="W51" s="358">
        <f t="shared" si="25"/>
        <v>0</v>
      </c>
      <c r="X51" s="358">
        <f t="shared" si="25"/>
        <v>0</v>
      </c>
      <c r="Y51" s="358">
        <f t="shared" si="25"/>
        <v>0</v>
      </c>
      <c r="Z51" s="358" t="s">
        <v>269</v>
      </c>
      <c r="AA51" s="358" t="s">
        <v>269</v>
      </c>
    </row>
    <row r="52" spans="1:27" s="359" customFormat="1" ht="16.149999999999999" customHeight="1" x14ac:dyDescent="0.2">
      <c r="A52" s="1059" t="s">
        <v>373</v>
      </c>
      <c r="B52" s="1060"/>
      <c r="C52" s="1061"/>
      <c r="D52" s="358">
        <f>D45+D48+D51</f>
        <v>80.328959999999995</v>
      </c>
      <c r="E52" s="358" t="e">
        <f t="shared" ref="E52:Y52" si="26">E45+E48+E51</f>
        <v>#VALUE!</v>
      </c>
      <c r="F52" s="358" t="e">
        <f t="shared" si="26"/>
        <v>#VALUE!</v>
      </c>
      <c r="G52" s="358">
        <f t="shared" si="26"/>
        <v>0</v>
      </c>
      <c r="H52" s="358">
        <f t="shared" si="26"/>
        <v>0</v>
      </c>
      <c r="I52" s="358">
        <f t="shared" si="26"/>
        <v>0</v>
      </c>
      <c r="J52" s="358">
        <f t="shared" si="26"/>
        <v>80.328959999999995</v>
      </c>
      <c r="K52" s="358">
        <f t="shared" si="26"/>
        <v>0</v>
      </c>
      <c r="L52" s="358">
        <f t="shared" si="26"/>
        <v>0</v>
      </c>
      <c r="M52" s="358">
        <f t="shared" si="26"/>
        <v>0</v>
      </c>
      <c r="N52" s="358">
        <f t="shared" si="26"/>
        <v>80.328959999999995</v>
      </c>
      <c r="O52" s="358">
        <f t="shared" si="26"/>
        <v>0</v>
      </c>
      <c r="P52" s="358" t="s">
        <v>299</v>
      </c>
      <c r="Q52" s="358" t="s">
        <v>299</v>
      </c>
      <c r="R52" s="358">
        <f t="shared" si="26"/>
        <v>1.0634710223062358</v>
      </c>
      <c r="S52" s="358">
        <f t="shared" si="26"/>
        <v>11.073381385053457</v>
      </c>
      <c r="T52" s="358">
        <f t="shared" si="26"/>
        <v>0</v>
      </c>
      <c r="U52" s="358">
        <f t="shared" si="26"/>
        <v>17.821639999999999</v>
      </c>
      <c r="V52" s="358">
        <f t="shared" si="26"/>
        <v>0</v>
      </c>
      <c r="W52" s="358">
        <f t="shared" si="26"/>
        <v>0</v>
      </c>
      <c r="X52" s="358">
        <f t="shared" si="26"/>
        <v>28.895021385053454</v>
      </c>
      <c r="Y52" s="358">
        <f t="shared" si="26"/>
        <v>28.895021385053454</v>
      </c>
      <c r="Z52" s="358" t="s">
        <v>269</v>
      </c>
      <c r="AA52" s="358" t="s">
        <v>269</v>
      </c>
    </row>
    <row r="53" spans="1:27" s="359" customFormat="1" ht="16.149999999999999" customHeight="1" x14ac:dyDescent="0.2">
      <c r="A53" s="353" t="s">
        <v>286</v>
      </c>
      <c r="B53" s="1091" t="s">
        <v>366</v>
      </c>
      <c r="C53" s="1091"/>
      <c r="D53" s="1091"/>
      <c r="E53" s="1091"/>
      <c r="F53" s="1091"/>
      <c r="G53" s="1091"/>
      <c r="H53" s="1091"/>
      <c r="I53" s="1091"/>
      <c r="J53" s="1091"/>
      <c r="K53" s="1091"/>
      <c r="L53" s="1091"/>
      <c r="M53" s="1091"/>
      <c r="N53" s="1091"/>
      <c r="O53" s="1091"/>
      <c r="P53" s="1091"/>
      <c r="Q53" s="1091"/>
      <c r="R53" s="1091"/>
      <c r="S53" s="1091"/>
      <c r="T53" s="1091"/>
      <c r="U53" s="1091"/>
      <c r="V53" s="1091"/>
      <c r="W53" s="1091"/>
      <c r="X53" s="1091"/>
      <c r="Y53" s="1091"/>
      <c r="Z53" s="1091"/>
      <c r="AA53" s="1091"/>
    </row>
    <row r="54" spans="1:27" s="351" customFormat="1" ht="16.149999999999999" customHeight="1" x14ac:dyDescent="0.2">
      <c r="A54" s="363" t="s">
        <v>237</v>
      </c>
      <c r="B54" s="1068" t="s">
        <v>349</v>
      </c>
      <c r="C54" s="1069"/>
      <c r="D54" s="1069"/>
      <c r="E54" s="1069"/>
      <c r="F54" s="1069"/>
      <c r="G54" s="1069"/>
      <c r="H54" s="1069"/>
      <c r="I54" s="1069"/>
      <c r="J54" s="1069"/>
      <c r="K54" s="1069"/>
      <c r="L54" s="1069"/>
      <c r="M54" s="1069"/>
      <c r="N54" s="1069"/>
      <c r="O54" s="1069"/>
      <c r="P54" s="1069"/>
      <c r="Q54" s="1069"/>
      <c r="R54" s="1069"/>
      <c r="S54" s="1069"/>
      <c r="T54" s="1069"/>
      <c r="U54" s="1069"/>
      <c r="V54" s="1069"/>
      <c r="W54" s="1069"/>
      <c r="X54" s="1069"/>
      <c r="Y54" s="1069"/>
      <c r="Z54" s="1069"/>
      <c r="AA54" s="1070"/>
    </row>
    <row r="55" spans="1:27" s="351" customFormat="1" ht="16.149999999999999" customHeight="1" x14ac:dyDescent="0.2">
      <c r="A55" s="744"/>
      <c r="B55" s="744"/>
      <c r="C55" s="744"/>
      <c r="D55" s="744"/>
      <c r="E55" s="307" t="s">
        <v>269</v>
      </c>
      <c r="F55" s="307" t="s">
        <v>269</v>
      </c>
      <c r="G55" s="307"/>
      <c r="H55" s="307"/>
      <c r="I55" s="307"/>
      <c r="J55" s="744"/>
      <c r="K55" s="744"/>
      <c r="L55" s="362"/>
      <c r="M55" s="362"/>
      <c r="N55" s="744"/>
      <c r="O55" s="744"/>
      <c r="P55" s="744"/>
      <c r="Q55" s="744"/>
      <c r="R55" s="744"/>
      <c r="S55" s="744"/>
      <c r="T55" s="744"/>
      <c r="U55" s="744"/>
      <c r="V55" s="744"/>
      <c r="W55" s="744"/>
      <c r="X55" s="744"/>
      <c r="Y55" s="744"/>
      <c r="Z55" s="746" t="s">
        <v>269</v>
      </c>
      <c r="AA55" s="746" t="s">
        <v>269</v>
      </c>
    </row>
    <row r="56" spans="1:27" s="351" customFormat="1" ht="16.149999999999999" customHeight="1" x14ac:dyDescent="0.2">
      <c r="A56" s="1059" t="s">
        <v>374</v>
      </c>
      <c r="B56" s="1060"/>
      <c r="C56" s="1061"/>
      <c r="D56" s="358">
        <f>SUM(D55)</f>
        <v>0</v>
      </c>
      <c r="E56" s="358">
        <f t="shared" ref="E56:Y56" si="27">SUM(E55)</f>
        <v>0</v>
      </c>
      <c r="F56" s="358">
        <f t="shared" si="27"/>
        <v>0</v>
      </c>
      <c r="G56" s="358">
        <f t="shared" si="27"/>
        <v>0</v>
      </c>
      <c r="H56" s="358">
        <f t="shared" si="27"/>
        <v>0</v>
      </c>
      <c r="I56" s="358">
        <f t="shared" si="27"/>
        <v>0</v>
      </c>
      <c r="J56" s="358">
        <f t="shared" si="27"/>
        <v>0</v>
      </c>
      <c r="K56" s="358">
        <f t="shared" si="27"/>
        <v>0</v>
      </c>
      <c r="L56" s="358">
        <f t="shared" si="27"/>
        <v>0</v>
      </c>
      <c r="M56" s="358">
        <f t="shared" si="27"/>
        <v>0</v>
      </c>
      <c r="N56" s="358">
        <f t="shared" si="27"/>
        <v>0</v>
      </c>
      <c r="O56" s="358">
        <f t="shared" si="27"/>
        <v>0</v>
      </c>
      <c r="P56" s="358" t="s">
        <v>299</v>
      </c>
      <c r="Q56" s="358" t="s">
        <v>299</v>
      </c>
      <c r="R56" s="358">
        <f t="shared" si="27"/>
        <v>0</v>
      </c>
      <c r="S56" s="358">
        <f t="shared" si="27"/>
        <v>0</v>
      </c>
      <c r="T56" s="358">
        <f t="shared" si="27"/>
        <v>0</v>
      </c>
      <c r="U56" s="358">
        <f t="shared" si="27"/>
        <v>0</v>
      </c>
      <c r="V56" s="358">
        <f t="shared" si="27"/>
        <v>0</v>
      </c>
      <c r="W56" s="358">
        <f t="shared" si="27"/>
        <v>0</v>
      </c>
      <c r="X56" s="358">
        <f t="shared" si="27"/>
        <v>0</v>
      </c>
      <c r="Y56" s="358">
        <f t="shared" si="27"/>
        <v>0</v>
      </c>
      <c r="Z56" s="358" t="s">
        <v>269</v>
      </c>
      <c r="AA56" s="358" t="s">
        <v>269</v>
      </c>
    </row>
    <row r="57" spans="1:27" s="351" customFormat="1" ht="16.149999999999999" customHeight="1" x14ac:dyDescent="0.2">
      <c r="A57" s="742" t="s">
        <v>239</v>
      </c>
      <c r="B57" s="1068" t="s">
        <v>354</v>
      </c>
      <c r="C57" s="1069"/>
      <c r="D57" s="1069"/>
      <c r="E57" s="1069"/>
      <c r="F57" s="1069"/>
      <c r="G57" s="1069"/>
      <c r="H57" s="1069"/>
      <c r="I57" s="1069"/>
      <c r="J57" s="1069"/>
      <c r="K57" s="1069"/>
      <c r="L57" s="1069"/>
      <c r="M57" s="1069"/>
      <c r="N57" s="1069"/>
      <c r="O57" s="1069"/>
      <c r="P57" s="1069"/>
      <c r="Q57" s="1069"/>
      <c r="R57" s="1069"/>
      <c r="S57" s="1069"/>
      <c r="T57" s="1069"/>
      <c r="U57" s="1069"/>
      <c r="V57" s="1069"/>
      <c r="W57" s="1069"/>
      <c r="X57" s="1069"/>
      <c r="Y57" s="1069"/>
      <c r="Z57" s="1069"/>
      <c r="AA57" s="1070"/>
    </row>
    <row r="58" spans="1:27" s="359" customFormat="1" ht="16.149999999999999" customHeight="1" x14ac:dyDescent="0.2">
      <c r="A58" s="744"/>
      <c r="B58" s="744"/>
      <c r="C58" s="744"/>
      <c r="D58" s="744"/>
      <c r="E58" s="307" t="s">
        <v>269</v>
      </c>
      <c r="F58" s="307" t="s">
        <v>269</v>
      </c>
      <c r="G58" s="307"/>
      <c r="H58" s="307"/>
      <c r="I58" s="307"/>
      <c r="J58" s="744"/>
      <c r="K58" s="744"/>
      <c r="L58" s="362"/>
      <c r="M58" s="362"/>
      <c r="N58" s="744"/>
      <c r="O58" s="744"/>
      <c r="P58" s="744"/>
      <c r="Q58" s="744"/>
      <c r="R58" s="744"/>
      <c r="S58" s="744"/>
      <c r="T58" s="744"/>
      <c r="U58" s="744"/>
      <c r="V58" s="744"/>
      <c r="W58" s="744"/>
      <c r="X58" s="744"/>
      <c r="Y58" s="744"/>
      <c r="Z58" s="746" t="s">
        <v>269</v>
      </c>
      <c r="AA58" s="746" t="s">
        <v>269</v>
      </c>
    </row>
    <row r="59" spans="1:27" s="351" customFormat="1" ht="16.149999999999999" customHeight="1" x14ac:dyDescent="0.2">
      <c r="A59" s="1059" t="s">
        <v>375</v>
      </c>
      <c r="B59" s="1060"/>
      <c r="C59" s="1061"/>
      <c r="D59" s="358">
        <f>SUM(D58)</f>
        <v>0</v>
      </c>
      <c r="E59" s="358">
        <f t="shared" ref="E59:Y59" si="28">SUM(E58)</f>
        <v>0</v>
      </c>
      <c r="F59" s="358">
        <f t="shared" si="28"/>
        <v>0</v>
      </c>
      <c r="G59" s="358">
        <f t="shared" si="28"/>
        <v>0</v>
      </c>
      <c r="H59" s="358">
        <f t="shared" si="28"/>
        <v>0</v>
      </c>
      <c r="I59" s="358">
        <f t="shared" si="28"/>
        <v>0</v>
      </c>
      <c r="J59" s="358">
        <f t="shared" si="28"/>
        <v>0</v>
      </c>
      <c r="K59" s="358">
        <f t="shared" si="28"/>
        <v>0</v>
      </c>
      <c r="L59" s="358">
        <f t="shared" si="28"/>
        <v>0</v>
      </c>
      <c r="M59" s="358">
        <f t="shared" si="28"/>
        <v>0</v>
      </c>
      <c r="N59" s="358">
        <f t="shared" si="28"/>
        <v>0</v>
      </c>
      <c r="O59" s="358">
        <f t="shared" si="28"/>
        <v>0</v>
      </c>
      <c r="P59" s="358" t="s">
        <v>299</v>
      </c>
      <c r="Q59" s="358" t="s">
        <v>299</v>
      </c>
      <c r="R59" s="358">
        <f t="shared" si="28"/>
        <v>0</v>
      </c>
      <c r="S59" s="358">
        <f t="shared" si="28"/>
        <v>0</v>
      </c>
      <c r="T59" s="358">
        <f t="shared" si="28"/>
        <v>0</v>
      </c>
      <c r="U59" s="358">
        <f t="shared" si="28"/>
        <v>0</v>
      </c>
      <c r="V59" s="358">
        <f t="shared" si="28"/>
        <v>0</v>
      </c>
      <c r="W59" s="358">
        <f t="shared" si="28"/>
        <v>0</v>
      </c>
      <c r="X59" s="358">
        <f t="shared" si="28"/>
        <v>0</v>
      </c>
      <c r="Y59" s="358">
        <f t="shared" si="28"/>
        <v>0</v>
      </c>
      <c r="Z59" s="358" t="s">
        <v>269</v>
      </c>
      <c r="AA59" s="358" t="s">
        <v>269</v>
      </c>
    </row>
    <row r="60" spans="1:27" s="351" customFormat="1" ht="16.5" x14ac:dyDescent="0.2">
      <c r="A60" s="746" t="s">
        <v>287</v>
      </c>
      <c r="B60" s="1068" t="s">
        <v>367</v>
      </c>
      <c r="C60" s="1069"/>
      <c r="D60" s="1069"/>
      <c r="E60" s="1069"/>
      <c r="F60" s="1069"/>
      <c r="G60" s="1069"/>
      <c r="H60" s="1069"/>
      <c r="I60" s="1069"/>
      <c r="J60" s="1069"/>
      <c r="K60" s="1069"/>
      <c r="L60" s="1069"/>
      <c r="M60" s="1069"/>
      <c r="N60" s="1069"/>
      <c r="O60" s="1069"/>
      <c r="P60" s="1069"/>
      <c r="Q60" s="1069"/>
      <c r="R60" s="1069"/>
      <c r="S60" s="1069"/>
      <c r="T60" s="1069"/>
      <c r="U60" s="1069"/>
      <c r="V60" s="1069"/>
      <c r="W60" s="1069"/>
      <c r="X60" s="1069"/>
      <c r="Y60" s="1069"/>
      <c r="Z60" s="1069"/>
      <c r="AA60" s="1070"/>
    </row>
    <row r="61" spans="1:27" s="359" customFormat="1" ht="16.149999999999999" customHeight="1" x14ac:dyDescent="0.2">
      <c r="A61" s="746"/>
      <c r="B61" s="750"/>
      <c r="C61" s="750"/>
      <c r="D61" s="750"/>
      <c r="E61" s="750"/>
      <c r="F61" s="750"/>
      <c r="G61" s="750"/>
      <c r="H61" s="750"/>
      <c r="I61" s="750"/>
      <c r="J61" s="750"/>
      <c r="K61" s="750"/>
      <c r="L61" s="750"/>
      <c r="M61" s="750"/>
      <c r="N61" s="750"/>
      <c r="O61" s="750"/>
      <c r="P61" s="750"/>
      <c r="Q61" s="750"/>
      <c r="R61" s="750"/>
      <c r="S61" s="750"/>
      <c r="T61" s="750"/>
      <c r="U61" s="750"/>
      <c r="V61" s="750"/>
      <c r="W61" s="750"/>
      <c r="X61" s="750"/>
      <c r="Y61" s="750"/>
      <c r="Z61" s="750" t="s">
        <v>269</v>
      </c>
      <c r="AA61" s="750" t="s">
        <v>269</v>
      </c>
    </row>
    <row r="62" spans="1:27" s="351" customFormat="1" ht="16.149999999999999" customHeight="1" x14ac:dyDescent="0.2">
      <c r="A62" s="1059" t="s">
        <v>376</v>
      </c>
      <c r="B62" s="1060"/>
      <c r="C62" s="1061"/>
      <c r="D62" s="358">
        <f>SUM(D61)</f>
        <v>0</v>
      </c>
      <c r="E62" s="358">
        <f t="shared" ref="E62:Y62" si="29">SUM(E61)</f>
        <v>0</v>
      </c>
      <c r="F62" s="358">
        <f t="shared" si="29"/>
        <v>0</v>
      </c>
      <c r="G62" s="358">
        <f t="shared" si="29"/>
        <v>0</v>
      </c>
      <c r="H62" s="358">
        <f t="shared" si="29"/>
        <v>0</v>
      </c>
      <c r="I62" s="358">
        <f t="shared" si="29"/>
        <v>0</v>
      </c>
      <c r="J62" s="358">
        <f t="shared" si="29"/>
        <v>0</v>
      </c>
      <c r="K62" s="358">
        <f t="shared" si="29"/>
        <v>0</v>
      </c>
      <c r="L62" s="358">
        <f t="shared" si="29"/>
        <v>0</v>
      </c>
      <c r="M62" s="358">
        <f t="shared" si="29"/>
        <v>0</v>
      </c>
      <c r="N62" s="358">
        <f t="shared" si="29"/>
        <v>0</v>
      </c>
      <c r="O62" s="358">
        <f t="shared" si="29"/>
        <v>0</v>
      </c>
      <c r="P62" s="358" t="s">
        <v>299</v>
      </c>
      <c r="Q62" s="358" t="s">
        <v>299</v>
      </c>
      <c r="R62" s="358">
        <f t="shared" si="29"/>
        <v>0</v>
      </c>
      <c r="S62" s="358">
        <f t="shared" si="29"/>
        <v>0</v>
      </c>
      <c r="T62" s="358">
        <f t="shared" si="29"/>
        <v>0</v>
      </c>
      <c r="U62" s="358">
        <f t="shared" si="29"/>
        <v>0</v>
      </c>
      <c r="V62" s="358">
        <f t="shared" si="29"/>
        <v>0</v>
      </c>
      <c r="W62" s="358">
        <f t="shared" si="29"/>
        <v>0</v>
      </c>
      <c r="X62" s="358">
        <f t="shared" si="29"/>
        <v>0</v>
      </c>
      <c r="Y62" s="358">
        <f t="shared" si="29"/>
        <v>0</v>
      </c>
      <c r="Z62" s="358" t="s">
        <v>269</v>
      </c>
      <c r="AA62" s="358" t="s">
        <v>269</v>
      </c>
    </row>
    <row r="63" spans="1:27" s="351" customFormat="1" ht="16.149999999999999" customHeight="1" x14ac:dyDescent="0.2">
      <c r="A63" s="742" t="s">
        <v>243</v>
      </c>
      <c r="B63" s="1078" t="s">
        <v>368</v>
      </c>
      <c r="C63" s="1078"/>
      <c r="D63" s="1078"/>
      <c r="E63" s="1078"/>
      <c r="F63" s="1078"/>
      <c r="G63" s="1078"/>
      <c r="H63" s="1078"/>
      <c r="I63" s="1078"/>
      <c r="J63" s="1078"/>
      <c r="K63" s="1078"/>
      <c r="L63" s="1078"/>
      <c r="M63" s="1078"/>
      <c r="N63" s="1078"/>
      <c r="O63" s="1078"/>
      <c r="P63" s="1078"/>
      <c r="Q63" s="1078"/>
      <c r="R63" s="1078"/>
      <c r="S63" s="1078"/>
      <c r="T63" s="1078"/>
      <c r="U63" s="1078"/>
      <c r="V63" s="1078"/>
      <c r="W63" s="1078"/>
      <c r="X63" s="1078"/>
      <c r="Y63" s="1078"/>
      <c r="Z63" s="1078"/>
      <c r="AA63" s="1078"/>
    </row>
    <row r="64" spans="1:27" s="359" customFormat="1" ht="16.149999999999999" customHeight="1" x14ac:dyDescent="0.2">
      <c r="A64" s="367"/>
      <c r="B64" s="366"/>
      <c r="C64" s="746"/>
      <c r="D64" s="361"/>
      <c r="E64" s="307"/>
      <c r="F64" s="307"/>
      <c r="G64" s="307"/>
      <c r="H64" s="307"/>
      <c r="I64" s="307"/>
      <c r="J64" s="361"/>
      <c r="K64" s="361"/>
      <c r="L64" s="361"/>
      <c r="M64" s="361"/>
      <c r="N64" s="361"/>
      <c r="O64" s="361"/>
      <c r="P64" s="368"/>
      <c r="Q64" s="746"/>
      <c r="R64" s="361"/>
      <c r="S64" s="361"/>
      <c r="T64" s="361"/>
      <c r="U64" s="361"/>
      <c r="V64" s="361"/>
      <c r="W64" s="361"/>
      <c r="X64" s="361"/>
      <c r="Y64" s="361"/>
      <c r="Z64" s="361" t="s">
        <v>269</v>
      </c>
      <c r="AA64" s="361" t="s">
        <v>269</v>
      </c>
    </row>
    <row r="65" spans="1:27" s="359" customFormat="1" ht="16.149999999999999" customHeight="1" x14ac:dyDescent="0.2">
      <c r="A65" s="1059" t="s">
        <v>377</v>
      </c>
      <c r="B65" s="1060"/>
      <c r="C65" s="1061"/>
      <c r="D65" s="358">
        <f>SUM(D64)</f>
        <v>0</v>
      </c>
      <c r="E65" s="358">
        <f t="shared" ref="E65:Y65" si="30">SUM(E64)</f>
        <v>0</v>
      </c>
      <c r="F65" s="358">
        <f t="shared" si="30"/>
        <v>0</v>
      </c>
      <c r="G65" s="358">
        <f t="shared" si="30"/>
        <v>0</v>
      </c>
      <c r="H65" s="358">
        <f t="shared" si="30"/>
        <v>0</v>
      </c>
      <c r="I65" s="358">
        <f t="shared" si="30"/>
        <v>0</v>
      </c>
      <c r="J65" s="358">
        <f t="shared" si="30"/>
        <v>0</v>
      </c>
      <c r="K65" s="358">
        <f t="shared" si="30"/>
        <v>0</v>
      </c>
      <c r="L65" s="358">
        <f t="shared" si="30"/>
        <v>0</v>
      </c>
      <c r="M65" s="358">
        <f t="shared" si="30"/>
        <v>0</v>
      </c>
      <c r="N65" s="358">
        <f t="shared" si="30"/>
        <v>0</v>
      </c>
      <c r="O65" s="358">
        <f t="shared" si="30"/>
        <v>0</v>
      </c>
      <c r="P65" s="358" t="s">
        <v>299</v>
      </c>
      <c r="Q65" s="358" t="s">
        <v>299</v>
      </c>
      <c r="R65" s="358">
        <f t="shared" si="30"/>
        <v>0</v>
      </c>
      <c r="S65" s="358">
        <f t="shared" si="30"/>
        <v>0</v>
      </c>
      <c r="T65" s="358">
        <f t="shared" si="30"/>
        <v>0</v>
      </c>
      <c r="U65" s="358">
        <f t="shared" si="30"/>
        <v>0</v>
      </c>
      <c r="V65" s="358">
        <f t="shared" si="30"/>
        <v>0</v>
      </c>
      <c r="W65" s="358">
        <f t="shared" si="30"/>
        <v>0</v>
      </c>
      <c r="X65" s="358">
        <f t="shared" si="30"/>
        <v>0</v>
      </c>
      <c r="Y65" s="358">
        <f t="shared" si="30"/>
        <v>0</v>
      </c>
      <c r="Z65" s="358" t="s">
        <v>269</v>
      </c>
      <c r="AA65" s="358" t="s">
        <v>269</v>
      </c>
    </row>
    <row r="66" spans="1:27" s="351" customFormat="1" ht="16.149999999999999" customHeight="1" x14ac:dyDescent="0.2">
      <c r="A66" s="746" t="s">
        <v>507</v>
      </c>
      <c r="B66" s="1075" t="s">
        <v>365</v>
      </c>
      <c r="C66" s="1076"/>
      <c r="D66" s="1076"/>
      <c r="E66" s="1076"/>
      <c r="F66" s="1076"/>
      <c r="G66" s="1076"/>
      <c r="H66" s="1076"/>
      <c r="I66" s="1076"/>
      <c r="J66" s="1076"/>
      <c r="K66" s="1076"/>
      <c r="L66" s="1076"/>
      <c r="M66" s="1076"/>
      <c r="N66" s="1076"/>
      <c r="O66" s="1076"/>
      <c r="P66" s="1076"/>
      <c r="Q66" s="1076"/>
      <c r="R66" s="1076"/>
      <c r="S66" s="1076"/>
      <c r="T66" s="1076"/>
      <c r="U66" s="1076"/>
      <c r="V66" s="1076"/>
      <c r="W66" s="1076"/>
      <c r="X66" s="1076"/>
      <c r="Y66" s="1076"/>
      <c r="Z66" s="1076"/>
      <c r="AA66" s="1077"/>
    </row>
    <row r="67" spans="1:27" s="351" customFormat="1" ht="16.149999999999999" customHeight="1" x14ac:dyDescent="0.2">
      <c r="A67" s="746"/>
      <c r="B67" s="746"/>
      <c r="C67" s="743"/>
      <c r="D67" s="746"/>
      <c r="E67" s="746"/>
      <c r="F67" s="746"/>
      <c r="G67" s="746"/>
      <c r="H67" s="746"/>
      <c r="I67" s="746"/>
      <c r="J67" s="746"/>
      <c r="K67" s="746"/>
      <c r="L67" s="746"/>
      <c r="M67" s="746"/>
      <c r="N67" s="746"/>
      <c r="O67" s="746"/>
      <c r="P67" s="746"/>
      <c r="Q67" s="746"/>
      <c r="R67" s="746"/>
      <c r="S67" s="746"/>
      <c r="T67" s="746"/>
      <c r="U67" s="746"/>
      <c r="V67" s="746"/>
      <c r="W67" s="746"/>
      <c r="X67" s="746"/>
      <c r="Y67" s="746"/>
      <c r="Z67" s="307" t="s">
        <v>269</v>
      </c>
      <c r="AA67" s="307" t="s">
        <v>269</v>
      </c>
    </row>
    <row r="68" spans="1:27" s="351" customFormat="1" ht="16.149999999999999" customHeight="1" x14ac:dyDescent="0.2">
      <c r="A68" s="1059" t="s">
        <v>378</v>
      </c>
      <c r="B68" s="1060"/>
      <c r="C68" s="1061"/>
      <c r="D68" s="358">
        <f>SUM(D67)</f>
        <v>0</v>
      </c>
      <c r="E68" s="358">
        <f t="shared" ref="E68:Y68" si="31">SUM(E67)</f>
        <v>0</v>
      </c>
      <c r="F68" s="358">
        <f t="shared" si="31"/>
        <v>0</v>
      </c>
      <c r="G68" s="358">
        <f t="shared" si="31"/>
        <v>0</v>
      </c>
      <c r="H68" s="358">
        <f t="shared" si="31"/>
        <v>0</v>
      </c>
      <c r="I68" s="358">
        <f t="shared" si="31"/>
        <v>0</v>
      </c>
      <c r="J68" s="358">
        <f t="shared" si="31"/>
        <v>0</v>
      </c>
      <c r="K68" s="358">
        <f t="shared" si="31"/>
        <v>0</v>
      </c>
      <c r="L68" s="358">
        <f t="shared" si="31"/>
        <v>0</v>
      </c>
      <c r="M68" s="358">
        <f t="shared" si="31"/>
        <v>0</v>
      </c>
      <c r="N68" s="358">
        <f t="shared" si="31"/>
        <v>0</v>
      </c>
      <c r="O68" s="358">
        <f t="shared" si="31"/>
        <v>0</v>
      </c>
      <c r="P68" s="358" t="s">
        <v>299</v>
      </c>
      <c r="Q68" s="358" t="s">
        <v>299</v>
      </c>
      <c r="R68" s="358">
        <f t="shared" si="31"/>
        <v>0</v>
      </c>
      <c r="S68" s="358">
        <f t="shared" si="31"/>
        <v>0</v>
      </c>
      <c r="T68" s="358">
        <f t="shared" si="31"/>
        <v>0</v>
      </c>
      <c r="U68" s="358">
        <f t="shared" si="31"/>
        <v>0</v>
      </c>
      <c r="V68" s="358">
        <f t="shared" si="31"/>
        <v>0</v>
      </c>
      <c r="W68" s="358">
        <f t="shared" si="31"/>
        <v>0</v>
      </c>
      <c r="X68" s="358">
        <f t="shared" si="31"/>
        <v>0</v>
      </c>
      <c r="Y68" s="358">
        <f t="shared" si="31"/>
        <v>0</v>
      </c>
      <c r="Z68" s="358" t="s">
        <v>269</v>
      </c>
      <c r="AA68" s="358" t="s">
        <v>269</v>
      </c>
    </row>
    <row r="69" spans="1:27" s="359" customFormat="1" ht="16.149999999999999" customHeight="1" x14ac:dyDescent="0.2">
      <c r="A69" s="1059" t="s">
        <v>379</v>
      </c>
      <c r="B69" s="1060"/>
      <c r="C69" s="1061"/>
      <c r="D69" s="358">
        <f>D56+D59+D62+D65+D68</f>
        <v>0</v>
      </c>
      <c r="E69" s="358">
        <f t="shared" ref="E69:O69" si="32">E56+E59+E62+E65+E68</f>
        <v>0</v>
      </c>
      <c r="F69" s="358">
        <f t="shared" si="32"/>
        <v>0</v>
      </c>
      <c r="G69" s="358">
        <f t="shared" si="32"/>
        <v>0</v>
      </c>
      <c r="H69" s="358">
        <f t="shared" si="32"/>
        <v>0</v>
      </c>
      <c r="I69" s="358">
        <f t="shared" si="32"/>
        <v>0</v>
      </c>
      <c r="J69" s="358">
        <f t="shared" si="32"/>
        <v>0</v>
      </c>
      <c r="K69" s="358">
        <f t="shared" si="32"/>
        <v>0</v>
      </c>
      <c r="L69" s="358">
        <f t="shared" si="32"/>
        <v>0</v>
      </c>
      <c r="M69" s="358">
        <f t="shared" si="32"/>
        <v>0</v>
      </c>
      <c r="N69" s="358">
        <f t="shared" si="32"/>
        <v>0</v>
      </c>
      <c r="O69" s="358">
        <f t="shared" si="32"/>
        <v>0</v>
      </c>
      <c r="P69" s="358" t="s">
        <v>299</v>
      </c>
      <c r="Q69" s="358" t="s">
        <v>299</v>
      </c>
      <c r="R69" s="358">
        <f t="shared" ref="R69:Y69" si="33">R56+R59+R62+R65+R68</f>
        <v>0</v>
      </c>
      <c r="S69" s="358">
        <f t="shared" si="33"/>
        <v>0</v>
      </c>
      <c r="T69" s="358">
        <f t="shared" si="33"/>
        <v>0</v>
      </c>
      <c r="U69" s="358">
        <f t="shared" si="33"/>
        <v>0</v>
      </c>
      <c r="V69" s="358">
        <f t="shared" si="33"/>
        <v>0</v>
      </c>
      <c r="W69" s="358">
        <f t="shared" si="33"/>
        <v>0</v>
      </c>
      <c r="X69" s="358">
        <f t="shared" si="33"/>
        <v>0</v>
      </c>
      <c r="Y69" s="358">
        <f t="shared" si="33"/>
        <v>0</v>
      </c>
      <c r="Z69" s="358" t="s">
        <v>269</v>
      </c>
      <c r="AA69" s="358" t="s">
        <v>269</v>
      </c>
    </row>
    <row r="70" spans="1:27" s="351" customFormat="1" ht="16.149999999999999" customHeight="1" x14ac:dyDescent="0.2">
      <c r="A70" s="1059" t="s">
        <v>380</v>
      </c>
      <c r="B70" s="1060"/>
      <c r="C70" s="1061"/>
      <c r="D70" s="358">
        <f>D52+D69</f>
        <v>80.328959999999995</v>
      </c>
      <c r="E70" s="358" t="e">
        <f t="shared" ref="E70:Y70" si="34">E52+E69</f>
        <v>#VALUE!</v>
      </c>
      <c r="F70" s="358" t="e">
        <f t="shared" si="34"/>
        <v>#VALUE!</v>
      </c>
      <c r="G70" s="358">
        <f t="shared" si="34"/>
        <v>0</v>
      </c>
      <c r="H70" s="358">
        <f t="shared" si="34"/>
        <v>0</v>
      </c>
      <c r="I70" s="358">
        <f t="shared" si="34"/>
        <v>0</v>
      </c>
      <c r="J70" s="358">
        <f t="shared" si="34"/>
        <v>80.328959999999995</v>
      </c>
      <c r="K70" s="358">
        <f t="shared" si="34"/>
        <v>0</v>
      </c>
      <c r="L70" s="358">
        <f t="shared" si="34"/>
        <v>0</v>
      </c>
      <c r="M70" s="358">
        <f t="shared" si="34"/>
        <v>0</v>
      </c>
      <c r="N70" s="358">
        <f t="shared" si="34"/>
        <v>80.328959999999995</v>
      </c>
      <c r="O70" s="358">
        <f t="shared" si="34"/>
        <v>0</v>
      </c>
      <c r="P70" s="358" t="s">
        <v>299</v>
      </c>
      <c r="Q70" s="358" t="s">
        <v>299</v>
      </c>
      <c r="R70" s="358">
        <f t="shared" si="34"/>
        <v>1.0634710223062358</v>
      </c>
      <c r="S70" s="358">
        <f t="shared" si="34"/>
        <v>11.073381385053457</v>
      </c>
      <c r="T70" s="358">
        <f t="shared" si="34"/>
        <v>0</v>
      </c>
      <c r="U70" s="358">
        <f t="shared" si="34"/>
        <v>17.821639999999999</v>
      </c>
      <c r="V70" s="358">
        <f t="shared" si="34"/>
        <v>0</v>
      </c>
      <c r="W70" s="358">
        <f t="shared" si="34"/>
        <v>0</v>
      </c>
      <c r="X70" s="358">
        <f t="shared" si="34"/>
        <v>28.895021385053454</v>
      </c>
      <c r="Y70" s="358">
        <f t="shared" si="34"/>
        <v>28.895021385053454</v>
      </c>
      <c r="Z70" s="358" t="s">
        <v>269</v>
      </c>
      <c r="AA70" s="358" t="s">
        <v>269</v>
      </c>
    </row>
    <row r="71" spans="1:27" s="351" customFormat="1" ht="16.149999999999999" customHeight="1" x14ac:dyDescent="0.2">
      <c r="A71" s="744" t="s">
        <v>392</v>
      </c>
      <c r="B71" s="1074" t="s">
        <v>246</v>
      </c>
      <c r="C71" s="1074"/>
      <c r="D71" s="1074"/>
      <c r="E71" s="1074"/>
      <c r="F71" s="1074"/>
      <c r="G71" s="1074"/>
      <c r="H71" s="1074"/>
      <c r="I71" s="1074"/>
      <c r="J71" s="1074"/>
      <c r="K71" s="1074"/>
      <c r="L71" s="1074"/>
      <c r="M71" s="1074"/>
      <c r="N71" s="1074"/>
      <c r="O71" s="1074"/>
      <c r="P71" s="1074"/>
      <c r="Q71" s="1074"/>
      <c r="R71" s="1074"/>
      <c r="S71" s="1074"/>
      <c r="T71" s="1074"/>
      <c r="U71" s="1074"/>
      <c r="V71" s="1074"/>
      <c r="W71" s="1074"/>
      <c r="X71" s="1074"/>
      <c r="Y71" s="1074"/>
      <c r="Z71" s="1074"/>
      <c r="AA71" s="1074"/>
    </row>
    <row r="72" spans="1:27" s="359" customFormat="1" ht="16.149999999999999" customHeight="1" x14ac:dyDescent="0.2">
      <c r="A72" s="353" t="s">
        <v>247</v>
      </c>
      <c r="B72" s="1065" t="s">
        <v>14</v>
      </c>
      <c r="C72" s="1066"/>
      <c r="D72" s="1066"/>
      <c r="E72" s="1066"/>
      <c r="F72" s="1066"/>
      <c r="G72" s="1066"/>
      <c r="H72" s="1066"/>
      <c r="I72" s="1066"/>
      <c r="J72" s="1066"/>
      <c r="K72" s="1066"/>
      <c r="L72" s="1066"/>
      <c r="M72" s="1066"/>
      <c r="N72" s="1066"/>
      <c r="O72" s="1066"/>
      <c r="P72" s="1066"/>
      <c r="Q72" s="1066"/>
      <c r="R72" s="1066"/>
      <c r="S72" s="1066"/>
      <c r="T72" s="1066"/>
      <c r="U72" s="1066"/>
      <c r="V72" s="1066"/>
      <c r="W72" s="1066"/>
      <c r="X72" s="1066"/>
      <c r="Y72" s="1066"/>
      <c r="Z72" s="1066"/>
      <c r="AA72" s="1067"/>
    </row>
    <row r="73" spans="1:27" s="351" customFormat="1" ht="16.149999999999999" customHeight="1" x14ac:dyDescent="0.2">
      <c r="A73" s="354" t="s">
        <v>248</v>
      </c>
      <c r="B73" s="1068" t="s">
        <v>349</v>
      </c>
      <c r="C73" s="1069"/>
      <c r="D73" s="1069"/>
      <c r="E73" s="1069"/>
      <c r="F73" s="1069"/>
      <c r="G73" s="1069"/>
      <c r="H73" s="1069"/>
      <c r="I73" s="1069"/>
      <c r="J73" s="1069"/>
      <c r="K73" s="1069"/>
      <c r="L73" s="1069"/>
      <c r="M73" s="1069"/>
      <c r="N73" s="1069"/>
      <c r="O73" s="1069"/>
      <c r="P73" s="1069"/>
      <c r="Q73" s="1069"/>
      <c r="R73" s="1069"/>
      <c r="S73" s="1069"/>
      <c r="T73" s="1069"/>
      <c r="U73" s="1069"/>
      <c r="V73" s="1069"/>
      <c r="W73" s="1069"/>
      <c r="X73" s="1069"/>
      <c r="Y73" s="1069"/>
      <c r="Z73" s="1069"/>
      <c r="AA73" s="1070"/>
    </row>
    <row r="74" spans="1:27" s="351" customFormat="1" ht="16.149999999999999" hidden="1" customHeight="1" x14ac:dyDescent="0.2">
      <c r="A74" s="744"/>
      <c r="B74" s="744"/>
      <c r="C74" s="744"/>
      <c r="D74" s="744"/>
      <c r="E74" s="307" t="s">
        <v>269</v>
      </c>
      <c r="F74" s="307" t="s">
        <v>269</v>
      </c>
      <c r="G74" s="307"/>
      <c r="H74" s="307"/>
      <c r="I74" s="307"/>
      <c r="J74" s="744"/>
      <c r="K74" s="744"/>
      <c r="L74" s="362"/>
      <c r="M74" s="362"/>
      <c r="N74" s="744"/>
      <c r="O74" s="744"/>
      <c r="P74" s="744"/>
      <c r="Q74" s="744"/>
      <c r="R74" s="744"/>
      <c r="S74" s="744"/>
      <c r="T74" s="744"/>
      <c r="U74" s="744"/>
      <c r="V74" s="744"/>
      <c r="W74" s="744"/>
      <c r="X74" s="744"/>
      <c r="Y74" s="744"/>
      <c r="Z74" s="746" t="s">
        <v>269</v>
      </c>
      <c r="AA74" s="746" t="s">
        <v>269</v>
      </c>
    </row>
    <row r="75" spans="1:27" s="359" customFormat="1" ht="16.149999999999999" customHeight="1" x14ac:dyDescent="0.2">
      <c r="A75" s="1059" t="s">
        <v>381</v>
      </c>
      <c r="B75" s="1060"/>
      <c r="C75" s="1061"/>
      <c r="D75" s="358">
        <f>SUM(D74)</f>
        <v>0</v>
      </c>
      <c r="E75" s="358">
        <f t="shared" ref="E75:Y75" si="35">SUM(E74)</f>
        <v>0</v>
      </c>
      <c r="F75" s="358">
        <f t="shared" si="35"/>
        <v>0</v>
      </c>
      <c r="G75" s="358">
        <f t="shared" si="35"/>
        <v>0</v>
      </c>
      <c r="H75" s="358">
        <f t="shared" si="35"/>
        <v>0</v>
      </c>
      <c r="I75" s="358">
        <f t="shared" si="35"/>
        <v>0</v>
      </c>
      <c r="J75" s="358">
        <f t="shared" si="35"/>
        <v>0</v>
      </c>
      <c r="K75" s="358">
        <f t="shared" si="35"/>
        <v>0</v>
      </c>
      <c r="L75" s="358">
        <f t="shared" si="35"/>
        <v>0</v>
      </c>
      <c r="M75" s="358">
        <f t="shared" si="35"/>
        <v>0</v>
      </c>
      <c r="N75" s="358">
        <f t="shared" si="35"/>
        <v>0</v>
      </c>
      <c r="O75" s="358">
        <f t="shared" si="35"/>
        <v>0</v>
      </c>
      <c r="P75" s="358" t="s">
        <v>299</v>
      </c>
      <c r="Q75" s="358" t="s">
        <v>299</v>
      </c>
      <c r="R75" s="358">
        <f t="shared" si="35"/>
        <v>0</v>
      </c>
      <c r="S75" s="358">
        <f t="shared" si="35"/>
        <v>0</v>
      </c>
      <c r="T75" s="358">
        <f t="shared" si="35"/>
        <v>0</v>
      </c>
      <c r="U75" s="358">
        <f t="shared" si="35"/>
        <v>0</v>
      </c>
      <c r="V75" s="358">
        <f t="shared" si="35"/>
        <v>0</v>
      </c>
      <c r="W75" s="358">
        <f t="shared" si="35"/>
        <v>0</v>
      </c>
      <c r="X75" s="358">
        <f t="shared" si="35"/>
        <v>0</v>
      </c>
      <c r="Y75" s="358">
        <f t="shared" si="35"/>
        <v>0</v>
      </c>
      <c r="Z75" s="358" t="s">
        <v>269</v>
      </c>
      <c r="AA75" s="358" t="s">
        <v>269</v>
      </c>
    </row>
    <row r="76" spans="1:27" s="370" customFormat="1" ht="16.149999999999999" customHeight="1" x14ac:dyDescent="0.2">
      <c r="A76" s="746" t="s">
        <v>497</v>
      </c>
      <c r="B76" s="1068" t="s">
        <v>354</v>
      </c>
      <c r="C76" s="1069"/>
      <c r="D76" s="1069"/>
      <c r="E76" s="1069"/>
      <c r="F76" s="1069"/>
      <c r="G76" s="1069"/>
      <c r="H76" s="1069"/>
      <c r="I76" s="1069"/>
      <c r="J76" s="1069"/>
      <c r="K76" s="1069"/>
      <c r="L76" s="1069"/>
      <c r="M76" s="1069"/>
      <c r="N76" s="1069"/>
      <c r="O76" s="1069"/>
      <c r="P76" s="1069"/>
      <c r="Q76" s="1069"/>
      <c r="R76" s="1069"/>
      <c r="S76" s="1069"/>
      <c r="T76" s="1069"/>
      <c r="U76" s="1069"/>
      <c r="V76" s="1069"/>
      <c r="W76" s="1069"/>
      <c r="X76" s="1069"/>
      <c r="Y76" s="1069"/>
      <c r="Z76" s="1069"/>
      <c r="AA76" s="1070"/>
    </row>
    <row r="77" spans="1:27" s="370" customFormat="1" ht="16.149999999999999" customHeight="1" x14ac:dyDescent="0.2">
      <c r="A77" s="744" t="s">
        <v>251</v>
      </c>
      <c r="B77" s="745" t="str">
        <f>'[4]4'!B114</f>
        <v>Усього за підпунктом 3.1.2</v>
      </c>
      <c r="C77" s="744">
        <f>'[4]4'!C114</f>
        <v>0</v>
      </c>
      <c r="D77" s="369">
        <f>'[4]4'!D114</f>
        <v>0</v>
      </c>
      <c r="E77" s="307" t="s">
        <v>269</v>
      </c>
      <c r="F77" s="307" t="s">
        <v>269</v>
      </c>
      <c r="G77" s="307"/>
      <c r="H77" s="307"/>
      <c r="I77" s="307"/>
      <c r="J77" s="369">
        <f>D77</f>
        <v>0</v>
      </c>
      <c r="K77" s="744"/>
      <c r="L77" s="362"/>
      <c r="M77" s="362"/>
      <c r="N77" s="744"/>
      <c r="O77" s="744"/>
      <c r="P77" s="744"/>
      <c r="Q77" s="744"/>
      <c r="R77" s="744"/>
      <c r="S77" s="744"/>
      <c r="T77" s="744"/>
      <c r="U77" s="744"/>
      <c r="V77" s="744"/>
      <c r="W77" s="744"/>
      <c r="X77" s="744"/>
      <c r="Y77" s="744"/>
      <c r="Z77" s="746" t="s">
        <v>269</v>
      </c>
      <c r="AA77" s="746" t="s">
        <v>269</v>
      </c>
    </row>
    <row r="78" spans="1:27" s="359" customFormat="1" ht="16.149999999999999" customHeight="1" x14ac:dyDescent="0.2">
      <c r="A78" s="1059" t="s">
        <v>382</v>
      </c>
      <c r="B78" s="1060"/>
      <c r="C78" s="1061"/>
      <c r="D78" s="358">
        <f>SUM(D77)</f>
        <v>0</v>
      </c>
      <c r="E78" s="358">
        <f t="shared" ref="E78:Y78" si="36">SUM(E77)</f>
        <v>0</v>
      </c>
      <c r="F78" s="358">
        <f t="shared" si="36"/>
        <v>0</v>
      </c>
      <c r="G78" s="358">
        <f t="shared" si="36"/>
        <v>0</v>
      </c>
      <c r="H78" s="358">
        <f t="shared" si="36"/>
        <v>0</v>
      </c>
      <c r="I78" s="358">
        <f t="shared" si="36"/>
        <v>0</v>
      </c>
      <c r="J78" s="358">
        <f t="shared" si="36"/>
        <v>0</v>
      </c>
      <c r="K78" s="358">
        <f t="shared" si="36"/>
        <v>0</v>
      </c>
      <c r="L78" s="358">
        <f t="shared" si="36"/>
        <v>0</v>
      </c>
      <c r="M78" s="358">
        <f t="shared" si="36"/>
        <v>0</v>
      </c>
      <c r="N78" s="358">
        <f t="shared" si="36"/>
        <v>0</v>
      </c>
      <c r="O78" s="358">
        <f t="shared" si="36"/>
        <v>0</v>
      </c>
      <c r="P78" s="358" t="s">
        <v>299</v>
      </c>
      <c r="Q78" s="358" t="s">
        <v>299</v>
      </c>
      <c r="R78" s="358">
        <f t="shared" si="36"/>
        <v>0</v>
      </c>
      <c r="S78" s="358">
        <f t="shared" si="36"/>
        <v>0</v>
      </c>
      <c r="T78" s="358">
        <f t="shared" si="36"/>
        <v>0</v>
      </c>
      <c r="U78" s="358">
        <f t="shared" si="36"/>
        <v>0</v>
      </c>
      <c r="V78" s="358">
        <f t="shared" si="36"/>
        <v>0</v>
      </c>
      <c r="W78" s="358">
        <f t="shared" si="36"/>
        <v>0</v>
      </c>
      <c r="X78" s="358">
        <f t="shared" si="36"/>
        <v>0</v>
      </c>
      <c r="Y78" s="358">
        <f t="shared" si="36"/>
        <v>0</v>
      </c>
      <c r="Z78" s="358" t="s">
        <v>269</v>
      </c>
      <c r="AA78" s="358" t="s">
        <v>269</v>
      </c>
    </row>
    <row r="79" spans="1:27" s="370" customFormat="1" ht="16.149999999999999" customHeight="1" x14ac:dyDescent="0.2">
      <c r="A79" s="353" t="s">
        <v>498</v>
      </c>
      <c r="B79" s="1075" t="s">
        <v>365</v>
      </c>
      <c r="C79" s="1076"/>
      <c r="D79" s="1076"/>
      <c r="E79" s="1076"/>
      <c r="F79" s="1076"/>
      <c r="G79" s="1076"/>
      <c r="H79" s="1076"/>
      <c r="I79" s="1076"/>
      <c r="J79" s="1076"/>
      <c r="K79" s="1076"/>
      <c r="L79" s="1076"/>
      <c r="M79" s="1076"/>
      <c r="N79" s="1076"/>
      <c r="O79" s="1076"/>
      <c r="P79" s="1076"/>
      <c r="Q79" s="1076"/>
      <c r="R79" s="1076"/>
      <c r="S79" s="1076"/>
      <c r="T79" s="1076"/>
      <c r="U79" s="1076"/>
      <c r="V79" s="1076"/>
      <c r="W79" s="1076"/>
      <c r="X79" s="1076"/>
      <c r="Y79" s="1076"/>
      <c r="Z79" s="1076"/>
      <c r="AA79" s="1077"/>
    </row>
    <row r="80" spans="1:27" s="370" customFormat="1" ht="16.149999999999999" customHeight="1" x14ac:dyDescent="0.2">
      <c r="A80" s="744"/>
      <c r="B80" s="744"/>
      <c r="C80" s="744"/>
      <c r="D80" s="744"/>
      <c r="E80" s="307" t="s">
        <v>269</v>
      </c>
      <c r="F80" s="307" t="s">
        <v>269</v>
      </c>
      <c r="G80" s="307"/>
      <c r="H80" s="307"/>
      <c r="I80" s="307"/>
      <c r="J80" s="744"/>
      <c r="K80" s="744"/>
      <c r="L80" s="362"/>
      <c r="M80" s="362"/>
      <c r="N80" s="744"/>
      <c r="O80" s="744"/>
      <c r="P80" s="744"/>
      <c r="Q80" s="744"/>
      <c r="R80" s="744"/>
      <c r="S80" s="744"/>
      <c r="T80" s="744"/>
      <c r="U80" s="744"/>
      <c r="V80" s="744"/>
      <c r="W80" s="744"/>
      <c r="X80" s="744"/>
      <c r="Y80" s="744"/>
      <c r="Z80" s="746" t="s">
        <v>269</v>
      </c>
      <c r="AA80" s="746" t="s">
        <v>269</v>
      </c>
    </row>
    <row r="81" spans="1:27" s="359" customFormat="1" ht="16.149999999999999" customHeight="1" x14ac:dyDescent="0.2">
      <c r="A81" s="1059" t="s">
        <v>383</v>
      </c>
      <c r="B81" s="1060"/>
      <c r="C81" s="1061"/>
      <c r="D81" s="358">
        <f>SUM(D80)</f>
        <v>0</v>
      </c>
      <c r="E81" s="358">
        <f t="shared" ref="E81:Y81" si="37">SUM(E80)</f>
        <v>0</v>
      </c>
      <c r="F81" s="358">
        <f t="shared" si="37"/>
        <v>0</v>
      </c>
      <c r="G81" s="358">
        <f t="shared" si="37"/>
        <v>0</v>
      </c>
      <c r="H81" s="358">
        <f t="shared" si="37"/>
        <v>0</v>
      </c>
      <c r="I81" s="358">
        <f t="shared" si="37"/>
        <v>0</v>
      </c>
      <c r="J81" s="358">
        <f t="shared" si="37"/>
        <v>0</v>
      </c>
      <c r="K81" s="358">
        <f t="shared" si="37"/>
        <v>0</v>
      </c>
      <c r="L81" s="358">
        <f t="shared" si="37"/>
        <v>0</v>
      </c>
      <c r="M81" s="358">
        <f t="shared" si="37"/>
        <v>0</v>
      </c>
      <c r="N81" s="358">
        <f t="shared" si="37"/>
        <v>0</v>
      </c>
      <c r="O81" s="358">
        <f t="shared" si="37"/>
        <v>0</v>
      </c>
      <c r="P81" s="358" t="s">
        <v>299</v>
      </c>
      <c r="Q81" s="358" t="s">
        <v>299</v>
      </c>
      <c r="R81" s="358">
        <f t="shared" si="37"/>
        <v>0</v>
      </c>
      <c r="S81" s="358">
        <f t="shared" si="37"/>
        <v>0</v>
      </c>
      <c r="T81" s="358">
        <f t="shared" si="37"/>
        <v>0</v>
      </c>
      <c r="U81" s="358">
        <f t="shared" si="37"/>
        <v>0</v>
      </c>
      <c r="V81" s="358">
        <f t="shared" si="37"/>
        <v>0</v>
      </c>
      <c r="W81" s="358">
        <f t="shared" si="37"/>
        <v>0</v>
      </c>
      <c r="X81" s="358">
        <f t="shared" si="37"/>
        <v>0</v>
      </c>
      <c r="Y81" s="358">
        <f t="shared" si="37"/>
        <v>0</v>
      </c>
      <c r="Z81" s="358" t="s">
        <v>269</v>
      </c>
      <c r="AA81" s="358" t="s">
        <v>269</v>
      </c>
    </row>
    <row r="82" spans="1:27" s="359" customFormat="1" ht="16.149999999999999" customHeight="1" x14ac:dyDescent="0.2">
      <c r="A82" s="1059" t="s">
        <v>384</v>
      </c>
      <c r="B82" s="1060"/>
      <c r="C82" s="1061"/>
      <c r="D82" s="358">
        <f>D75+D78+D81</f>
        <v>0</v>
      </c>
      <c r="E82" s="358">
        <f t="shared" ref="E82:Y82" si="38">E75+E78+E81</f>
        <v>0</v>
      </c>
      <c r="F82" s="358">
        <f t="shared" si="38"/>
        <v>0</v>
      </c>
      <c r="G82" s="358">
        <f t="shared" si="38"/>
        <v>0</v>
      </c>
      <c r="H82" s="358">
        <f t="shared" si="38"/>
        <v>0</v>
      </c>
      <c r="I82" s="358">
        <f t="shared" si="38"/>
        <v>0</v>
      </c>
      <c r="J82" s="358">
        <f t="shared" si="38"/>
        <v>0</v>
      </c>
      <c r="K82" s="358">
        <f t="shared" si="38"/>
        <v>0</v>
      </c>
      <c r="L82" s="358">
        <f t="shared" si="38"/>
        <v>0</v>
      </c>
      <c r="M82" s="358">
        <f t="shared" si="38"/>
        <v>0</v>
      </c>
      <c r="N82" s="358">
        <f t="shared" si="38"/>
        <v>0</v>
      </c>
      <c r="O82" s="358">
        <f t="shared" si="38"/>
        <v>0</v>
      </c>
      <c r="P82" s="358" t="s">
        <v>299</v>
      </c>
      <c r="Q82" s="358" t="s">
        <v>299</v>
      </c>
      <c r="R82" s="358">
        <f t="shared" si="38"/>
        <v>0</v>
      </c>
      <c r="S82" s="358">
        <f t="shared" si="38"/>
        <v>0</v>
      </c>
      <c r="T82" s="358">
        <f t="shared" si="38"/>
        <v>0</v>
      </c>
      <c r="U82" s="358">
        <f t="shared" si="38"/>
        <v>0</v>
      </c>
      <c r="V82" s="358">
        <f t="shared" si="38"/>
        <v>0</v>
      </c>
      <c r="W82" s="358">
        <f t="shared" si="38"/>
        <v>0</v>
      </c>
      <c r="X82" s="358">
        <f t="shared" si="38"/>
        <v>0</v>
      </c>
      <c r="Y82" s="358">
        <f t="shared" si="38"/>
        <v>0</v>
      </c>
      <c r="Z82" s="358" t="s">
        <v>269</v>
      </c>
      <c r="AA82" s="358" t="s">
        <v>269</v>
      </c>
    </row>
    <row r="83" spans="1:27" s="359" customFormat="1" ht="16.149999999999999" customHeight="1" x14ac:dyDescent="0.2">
      <c r="A83" s="353" t="s">
        <v>288</v>
      </c>
      <c r="B83" s="1071" t="s">
        <v>366</v>
      </c>
      <c r="C83" s="1072"/>
      <c r="D83" s="1072"/>
      <c r="E83" s="1072"/>
      <c r="F83" s="1072"/>
      <c r="G83" s="1072"/>
      <c r="H83" s="1072"/>
      <c r="I83" s="1072"/>
      <c r="J83" s="1072"/>
      <c r="K83" s="1072"/>
      <c r="L83" s="1072"/>
      <c r="M83" s="1072"/>
      <c r="N83" s="1072"/>
      <c r="O83" s="1072"/>
      <c r="P83" s="1072"/>
      <c r="Q83" s="1072"/>
      <c r="R83" s="1072"/>
      <c r="S83" s="1072"/>
      <c r="T83" s="1072"/>
      <c r="U83" s="1072"/>
      <c r="V83" s="1072"/>
      <c r="W83" s="1072"/>
      <c r="X83" s="1072"/>
      <c r="Y83" s="1072"/>
      <c r="Z83" s="1072"/>
      <c r="AA83" s="1073"/>
    </row>
    <row r="84" spans="1:27" s="359" customFormat="1" ht="16.149999999999999" customHeight="1" x14ac:dyDescent="0.2">
      <c r="A84" s="363" t="s">
        <v>255</v>
      </c>
      <c r="B84" s="1068" t="s">
        <v>349</v>
      </c>
      <c r="C84" s="1069"/>
      <c r="D84" s="1069"/>
      <c r="E84" s="1069"/>
      <c r="F84" s="1069"/>
      <c r="G84" s="1069"/>
      <c r="H84" s="1069"/>
      <c r="I84" s="1069"/>
      <c r="J84" s="1069"/>
      <c r="K84" s="1069"/>
      <c r="L84" s="1069"/>
      <c r="M84" s="1069"/>
      <c r="N84" s="1069"/>
      <c r="O84" s="1069"/>
      <c r="P84" s="1069"/>
      <c r="Q84" s="1069"/>
      <c r="R84" s="1069"/>
      <c r="S84" s="1069"/>
      <c r="T84" s="1069"/>
      <c r="U84" s="1069"/>
      <c r="V84" s="1069"/>
      <c r="W84" s="1069"/>
      <c r="X84" s="1069"/>
      <c r="Y84" s="1069"/>
      <c r="Z84" s="1069"/>
      <c r="AA84" s="1070"/>
    </row>
    <row r="85" spans="1:27" s="351" customFormat="1" ht="17.25" customHeight="1" x14ac:dyDescent="0.2">
      <c r="A85" s="744"/>
      <c r="B85" s="744"/>
      <c r="C85" s="744"/>
      <c r="D85" s="744"/>
      <c r="E85" s="307" t="s">
        <v>269</v>
      </c>
      <c r="F85" s="307" t="s">
        <v>269</v>
      </c>
      <c r="G85" s="307"/>
      <c r="H85" s="307"/>
      <c r="I85" s="307"/>
      <c r="J85" s="744"/>
      <c r="K85" s="744"/>
      <c r="L85" s="362"/>
      <c r="M85" s="362"/>
      <c r="N85" s="744"/>
      <c r="O85" s="744"/>
      <c r="P85" s="744"/>
      <c r="Q85" s="744"/>
      <c r="R85" s="744"/>
      <c r="S85" s="744"/>
      <c r="T85" s="744"/>
      <c r="U85" s="744"/>
      <c r="V85" s="744"/>
      <c r="W85" s="744"/>
      <c r="X85" s="744"/>
      <c r="Y85" s="744"/>
      <c r="Z85" s="746" t="s">
        <v>269</v>
      </c>
      <c r="AA85" s="746" t="s">
        <v>269</v>
      </c>
    </row>
    <row r="86" spans="1:27" s="351" customFormat="1" ht="17.25" customHeight="1" x14ac:dyDescent="0.2">
      <c r="A86" s="1059" t="s">
        <v>385</v>
      </c>
      <c r="B86" s="1060"/>
      <c r="C86" s="1061"/>
      <c r="D86" s="358">
        <f>SUM(D85)</f>
        <v>0</v>
      </c>
      <c r="E86" s="358">
        <f t="shared" ref="E86:Y86" si="39">SUM(E85)</f>
        <v>0</v>
      </c>
      <c r="F86" s="358">
        <f t="shared" si="39"/>
        <v>0</v>
      </c>
      <c r="G86" s="358">
        <f t="shared" si="39"/>
        <v>0</v>
      </c>
      <c r="H86" s="358">
        <f t="shared" si="39"/>
        <v>0</v>
      </c>
      <c r="I86" s="358">
        <f t="shared" si="39"/>
        <v>0</v>
      </c>
      <c r="J86" s="358">
        <f t="shared" si="39"/>
        <v>0</v>
      </c>
      <c r="K86" s="358">
        <f t="shared" si="39"/>
        <v>0</v>
      </c>
      <c r="L86" s="358">
        <f t="shared" si="39"/>
        <v>0</v>
      </c>
      <c r="M86" s="358">
        <f t="shared" si="39"/>
        <v>0</v>
      </c>
      <c r="N86" s="358">
        <f t="shared" si="39"/>
        <v>0</v>
      </c>
      <c r="O86" s="358">
        <f t="shared" si="39"/>
        <v>0</v>
      </c>
      <c r="P86" s="358" t="s">
        <v>299</v>
      </c>
      <c r="Q86" s="358" t="s">
        <v>299</v>
      </c>
      <c r="R86" s="358">
        <f t="shared" si="39"/>
        <v>0</v>
      </c>
      <c r="S86" s="358">
        <f t="shared" si="39"/>
        <v>0</v>
      </c>
      <c r="T86" s="358">
        <f t="shared" si="39"/>
        <v>0</v>
      </c>
      <c r="U86" s="358">
        <f t="shared" si="39"/>
        <v>0</v>
      </c>
      <c r="V86" s="358">
        <f t="shared" si="39"/>
        <v>0</v>
      </c>
      <c r="W86" s="358">
        <f t="shared" si="39"/>
        <v>0</v>
      </c>
      <c r="X86" s="358">
        <f t="shared" si="39"/>
        <v>0</v>
      </c>
      <c r="Y86" s="358">
        <f t="shared" si="39"/>
        <v>0</v>
      </c>
      <c r="Z86" s="358" t="s">
        <v>269</v>
      </c>
      <c r="AA86" s="358" t="s">
        <v>269</v>
      </c>
    </row>
    <row r="87" spans="1:27" s="351" customFormat="1" ht="17.25" customHeight="1" x14ac:dyDescent="0.2">
      <c r="A87" s="742" t="s">
        <v>257</v>
      </c>
      <c r="B87" s="1068" t="s">
        <v>354</v>
      </c>
      <c r="C87" s="1069"/>
      <c r="D87" s="1069"/>
      <c r="E87" s="1069"/>
      <c r="F87" s="1069"/>
      <c r="G87" s="1069"/>
      <c r="H87" s="1069"/>
      <c r="I87" s="1069"/>
      <c r="J87" s="1069"/>
      <c r="K87" s="1069"/>
      <c r="L87" s="1069"/>
      <c r="M87" s="1069"/>
      <c r="N87" s="1069"/>
      <c r="O87" s="1069"/>
      <c r="P87" s="1069"/>
      <c r="Q87" s="1069"/>
      <c r="R87" s="1069"/>
      <c r="S87" s="1069"/>
      <c r="T87" s="1069"/>
      <c r="U87" s="1069"/>
      <c r="V87" s="1069"/>
      <c r="W87" s="1069"/>
      <c r="X87" s="1069"/>
      <c r="Y87" s="1069"/>
      <c r="Z87" s="1069"/>
      <c r="AA87" s="1070"/>
    </row>
    <row r="88" spans="1:27" s="351" customFormat="1" ht="17.25" customHeight="1" x14ac:dyDescent="0.2">
      <c r="A88" s="744"/>
      <c r="B88" s="744"/>
      <c r="C88" s="744"/>
      <c r="D88" s="744"/>
      <c r="E88" s="307" t="s">
        <v>269</v>
      </c>
      <c r="F88" s="307" t="s">
        <v>269</v>
      </c>
      <c r="G88" s="307"/>
      <c r="H88" s="307"/>
      <c r="I88" s="307"/>
      <c r="J88" s="744"/>
      <c r="K88" s="744"/>
      <c r="L88" s="362"/>
      <c r="M88" s="362"/>
      <c r="N88" s="744"/>
      <c r="O88" s="744"/>
      <c r="P88" s="744"/>
      <c r="Q88" s="744"/>
      <c r="R88" s="744"/>
      <c r="S88" s="744"/>
      <c r="T88" s="744"/>
      <c r="U88" s="744"/>
      <c r="V88" s="744"/>
      <c r="W88" s="744"/>
      <c r="X88" s="744"/>
      <c r="Y88" s="744"/>
      <c r="Z88" s="746" t="s">
        <v>269</v>
      </c>
      <c r="AA88" s="746" t="s">
        <v>269</v>
      </c>
    </row>
    <row r="89" spans="1:27" s="351" customFormat="1" ht="21.75" customHeight="1" x14ac:dyDescent="0.2">
      <c r="A89" s="1059" t="s">
        <v>386</v>
      </c>
      <c r="B89" s="1060"/>
      <c r="C89" s="1061"/>
      <c r="D89" s="358"/>
      <c r="E89" s="358" t="s">
        <v>393</v>
      </c>
      <c r="F89" s="358" t="s">
        <v>393</v>
      </c>
      <c r="G89" s="358"/>
      <c r="H89" s="358"/>
      <c r="I89" s="358"/>
      <c r="J89" s="358"/>
      <c r="K89" s="358"/>
      <c r="L89" s="358"/>
      <c r="M89" s="358"/>
      <c r="N89" s="358"/>
      <c r="O89" s="358"/>
      <c r="P89" s="358" t="s">
        <v>299</v>
      </c>
      <c r="Q89" s="358" t="s">
        <v>299</v>
      </c>
      <c r="R89" s="358">
        <v>0</v>
      </c>
      <c r="S89" s="358"/>
      <c r="T89" s="358">
        <v>0</v>
      </c>
      <c r="U89" s="358"/>
      <c r="V89" s="358"/>
      <c r="W89" s="358"/>
      <c r="X89" s="358"/>
      <c r="Y89" s="358"/>
      <c r="Z89" s="358" t="s">
        <v>269</v>
      </c>
      <c r="AA89" s="358" t="s">
        <v>269</v>
      </c>
    </row>
    <row r="90" spans="1:27" ht="12" customHeight="1" x14ac:dyDescent="0.2">
      <c r="A90" s="746" t="s">
        <v>289</v>
      </c>
      <c r="B90" s="1068" t="s">
        <v>367</v>
      </c>
      <c r="C90" s="1069"/>
      <c r="D90" s="1069"/>
      <c r="E90" s="1069"/>
      <c r="F90" s="1069"/>
      <c r="G90" s="1069"/>
      <c r="H90" s="1069"/>
      <c r="I90" s="1069"/>
      <c r="J90" s="1069"/>
      <c r="K90" s="1069"/>
      <c r="L90" s="1069"/>
      <c r="M90" s="1069"/>
      <c r="N90" s="1069"/>
      <c r="O90" s="1069"/>
      <c r="P90" s="1069"/>
      <c r="Q90" s="1069"/>
      <c r="R90" s="1069"/>
      <c r="S90" s="1069"/>
      <c r="T90" s="1069"/>
      <c r="U90" s="1069"/>
      <c r="V90" s="1069"/>
      <c r="W90" s="1069"/>
      <c r="X90" s="1069"/>
      <c r="Y90" s="1069"/>
      <c r="Z90" s="1069"/>
      <c r="AA90" s="1070"/>
    </row>
    <row r="91" spans="1:27" ht="18.75" customHeight="1" x14ac:dyDescent="0.2">
      <c r="A91" s="746"/>
      <c r="B91" s="750"/>
      <c r="C91" s="749"/>
      <c r="D91" s="750"/>
      <c r="E91" s="750"/>
      <c r="F91" s="750"/>
      <c r="G91" s="750"/>
      <c r="H91" s="750"/>
      <c r="I91" s="750"/>
      <c r="J91" s="750"/>
      <c r="K91" s="750"/>
      <c r="L91" s="750"/>
      <c r="M91" s="750"/>
      <c r="N91" s="750"/>
      <c r="O91" s="750"/>
      <c r="P91" s="750"/>
      <c r="Q91" s="750"/>
      <c r="R91" s="750"/>
      <c r="S91" s="750"/>
      <c r="T91" s="750"/>
      <c r="U91" s="750"/>
      <c r="V91" s="750"/>
      <c r="W91" s="750"/>
      <c r="X91" s="750"/>
      <c r="Y91" s="750"/>
      <c r="Z91" s="750" t="s">
        <v>269</v>
      </c>
      <c r="AA91" s="750" t="s">
        <v>269</v>
      </c>
    </row>
    <row r="92" spans="1:27" ht="30" customHeight="1" x14ac:dyDescent="0.2">
      <c r="A92" s="1059" t="s">
        <v>387</v>
      </c>
      <c r="B92" s="1060"/>
      <c r="C92" s="1061"/>
      <c r="D92" s="358">
        <f>D13+D45</f>
        <v>1863.4889600000001</v>
      </c>
      <c r="E92" s="358" t="s">
        <v>393</v>
      </c>
      <c r="F92" s="358" t="s">
        <v>393</v>
      </c>
      <c r="G92" s="358">
        <v>0</v>
      </c>
      <c r="H92" s="358">
        <v>0</v>
      </c>
      <c r="I92" s="358">
        <v>0</v>
      </c>
      <c r="J92" s="358">
        <v>0</v>
      </c>
      <c r="K92" s="358">
        <v>0</v>
      </c>
      <c r="L92" s="358">
        <v>0</v>
      </c>
      <c r="M92" s="358">
        <v>0</v>
      </c>
      <c r="N92" s="358">
        <v>0</v>
      </c>
      <c r="O92" s="358">
        <v>0</v>
      </c>
      <c r="P92" s="358" t="s">
        <v>299</v>
      </c>
      <c r="Q92" s="358" t="s">
        <v>299</v>
      </c>
      <c r="R92" s="358">
        <v>0</v>
      </c>
      <c r="S92" s="358"/>
      <c r="T92" s="358">
        <v>0</v>
      </c>
      <c r="U92" s="358"/>
      <c r="V92" s="358"/>
      <c r="W92" s="358"/>
      <c r="X92" s="358"/>
      <c r="Y92" s="358">
        <v>0</v>
      </c>
      <c r="Z92" s="358" t="s">
        <v>269</v>
      </c>
      <c r="AA92" s="358" t="s">
        <v>269</v>
      </c>
    </row>
    <row r="93" spans="1:27" ht="35.25" customHeight="1" x14ac:dyDescent="0.2">
      <c r="A93" s="742" t="s">
        <v>261</v>
      </c>
      <c r="B93" s="1071" t="s">
        <v>368</v>
      </c>
      <c r="C93" s="1072"/>
      <c r="D93" s="1072"/>
      <c r="E93" s="1072"/>
      <c r="F93" s="1072"/>
      <c r="G93" s="1072"/>
      <c r="H93" s="1072"/>
      <c r="I93" s="1072"/>
      <c r="J93" s="1072"/>
      <c r="K93" s="1072"/>
      <c r="L93" s="1072"/>
      <c r="M93" s="1072"/>
      <c r="N93" s="1072"/>
      <c r="O93" s="1072"/>
      <c r="P93" s="1072"/>
      <c r="Q93" s="1072"/>
      <c r="R93" s="1072"/>
      <c r="S93" s="1072"/>
      <c r="T93" s="1072"/>
      <c r="U93" s="1072"/>
      <c r="V93" s="1072"/>
      <c r="W93" s="1072"/>
      <c r="X93" s="1072"/>
      <c r="Y93" s="1072"/>
      <c r="Z93" s="1072"/>
      <c r="AA93" s="1073"/>
    </row>
    <row r="94" spans="1:27" ht="24" customHeight="1" x14ac:dyDescent="0.2">
      <c r="A94" s="744"/>
      <c r="B94" s="744"/>
      <c r="C94" s="744"/>
      <c r="D94" s="744"/>
      <c r="E94" s="371" t="s">
        <v>269</v>
      </c>
      <c r="F94" s="371" t="s">
        <v>269</v>
      </c>
      <c r="G94" s="371"/>
      <c r="H94" s="371"/>
      <c r="I94" s="371"/>
      <c r="J94" s="744"/>
      <c r="K94" s="744"/>
      <c r="L94" s="744"/>
      <c r="M94" s="744"/>
      <c r="N94" s="744"/>
      <c r="O94" s="744"/>
      <c r="P94" s="744"/>
      <c r="Q94" s="744"/>
      <c r="R94" s="744"/>
      <c r="S94" s="744"/>
      <c r="T94" s="744"/>
      <c r="U94" s="744"/>
      <c r="V94" s="744"/>
      <c r="W94" s="744"/>
      <c r="X94" s="744"/>
      <c r="Y94" s="744"/>
      <c r="Z94" s="744" t="s">
        <v>269</v>
      </c>
      <c r="AA94" s="744" t="s">
        <v>269</v>
      </c>
    </row>
    <row r="95" spans="1:27" ht="27.75" customHeight="1" x14ac:dyDescent="0.2">
      <c r="A95" s="1059" t="s">
        <v>388</v>
      </c>
      <c r="B95" s="1060"/>
      <c r="C95" s="1061"/>
      <c r="D95" s="358">
        <f>SUM(D94)</f>
        <v>0</v>
      </c>
      <c r="E95" s="358">
        <f t="shared" ref="E95:K95" si="40">SUM(E94)</f>
        <v>0</v>
      </c>
      <c r="F95" s="358">
        <f t="shared" si="40"/>
        <v>0</v>
      </c>
      <c r="G95" s="358">
        <f t="shared" si="40"/>
        <v>0</v>
      </c>
      <c r="H95" s="358">
        <f t="shared" si="40"/>
        <v>0</v>
      </c>
      <c r="I95" s="358">
        <f t="shared" si="40"/>
        <v>0</v>
      </c>
      <c r="J95" s="358">
        <f t="shared" si="40"/>
        <v>0</v>
      </c>
      <c r="K95" s="358">
        <f t="shared" si="40"/>
        <v>0</v>
      </c>
      <c r="L95" s="358"/>
      <c r="M95" s="358"/>
      <c r="N95" s="358"/>
      <c r="O95" s="358"/>
      <c r="P95" s="358" t="s">
        <v>299</v>
      </c>
      <c r="Q95" s="358" t="s">
        <v>299</v>
      </c>
      <c r="R95" s="358">
        <f>SUM(R94)</f>
        <v>0</v>
      </c>
      <c r="S95" s="358">
        <f t="shared" ref="S95:Y95" si="41">SUM(S94)</f>
        <v>0</v>
      </c>
      <c r="T95" s="358">
        <f t="shared" si="41"/>
        <v>0</v>
      </c>
      <c r="U95" s="358">
        <f t="shared" si="41"/>
        <v>0</v>
      </c>
      <c r="V95" s="358">
        <f t="shared" si="41"/>
        <v>0</v>
      </c>
      <c r="W95" s="358">
        <f t="shared" si="41"/>
        <v>0</v>
      </c>
      <c r="X95" s="358">
        <f t="shared" si="41"/>
        <v>0</v>
      </c>
      <c r="Y95" s="358">
        <f t="shared" si="41"/>
        <v>0</v>
      </c>
      <c r="Z95" s="358" t="s">
        <v>269</v>
      </c>
      <c r="AA95" s="358" t="s">
        <v>269</v>
      </c>
    </row>
    <row r="96" spans="1:27" ht="21" customHeight="1" x14ac:dyDescent="0.2">
      <c r="A96" s="354" t="s">
        <v>461</v>
      </c>
      <c r="B96" s="1065" t="s">
        <v>365</v>
      </c>
      <c r="C96" s="1066"/>
      <c r="D96" s="1066"/>
      <c r="E96" s="1066"/>
      <c r="F96" s="1066"/>
      <c r="G96" s="1066"/>
      <c r="H96" s="1066"/>
      <c r="I96" s="1066"/>
      <c r="J96" s="1066"/>
      <c r="K96" s="1066"/>
      <c r="L96" s="1066"/>
      <c r="M96" s="1066"/>
      <c r="N96" s="1066"/>
      <c r="O96" s="1066"/>
      <c r="P96" s="1066"/>
      <c r="Q96" s="1066"/>
      <c r="R96" s="1066"/>
      <c r="S96" s="1066"/>
      <c r="T96" s="1066"/>
      <c r="U96" s="1066"/>
      <c r="V96" s="1066"/>
      <c r="W96" s="1066"/>
      <c r="X96" s="1066"/>
      <c r="Y96" s="1066"/>
      <c r="Z96" s="1066"/>
      <c r="AA96" s="1067"/>
    </row>
    <row r="97" spans="1:27" ht="18.75" customHeight="1" x14ac:dyDescent="0.2">
      <c r="A97" s="744"/>
      <c r="B97" s="744"/>
      <c r="C97" s="744"/>
      <c r="D97" s="744"/>
      <c r="E97" s="371" t="s">
        <v>269</v>
      </c>
      <c r="F97" s="371" t="s">
        <v>269</v>
      </c>
      <c r="G97" s="371"/>
      <c r="H97" s="371"/>
      <c r="I97" s="371"/>
      <c r="J97" s="744"/>
      <c r="K97" s="744"/>
      <c r="L97" s="744"/>
      <c r="M97" s="744"/>
      <c r="N97" s="744"/>
      <c r="O97" s="744"/>
      <c r="P97" s="744"/>
      <c r="Q97" s="744"/>
      <c r="R97" s="744"/>
      <c r="S97" s="744"/>
      <c r="T97" s="744"/>
      <c r="U97" s="744"/>
      <c r="V97" s="744"/>
      <c r="W97" s="744"/>
      <c r="X97" s="744"/>
      <c r="Y97" s="744"/>
      <c r="Z97" s="744" t="s">
        <v>269</v>
      </c>
      <c r="AA97" s="744" t="s">
        <v>269</v>
      </c>
    </row>
    <row r="98" spans="1:27" ht="30.75" customHeight="1" x14ac:dyDescent="0.2">
      <c r="A98" s="1059" t="s">
        <v>389</v>
      </c>
      <c r="B98" s="1060"/>
      <c r="C98" s="1061"/>
      <c r="D98" s="358">
        <f>SUM(D97)</f>
        <v>0</v>
      </c>
      <c r="E98" s="358">
        <f t="shared" ref="E98:O98" si="42">SUM(E97)</f>
        <v>0</v>
      </c>
      <c r="F98" s="358">
        <f t="shared" si="42"/>
        <v>0</v>
      </c>
      <c r="G98" s="358">
        <f t="shared" si="42"/>
        <v>0</v>
      </c>
      <c r="H98" s="358">
        <f t="shared" si="42"/>
        <v>0</v>
      </c>
      <c r="I98" s="358">
        <f t="shared" si="42"/>
        <v>0</v>
      </c>
      <c r="J98" s="358">
        <f t="shared" si="42"/>
        <v>0</v>
      </c>
      <c r="K98" s="358">
        <f t="shared" si="42"/>
        <v>0</v>
      </c>
      <c r="L98" s="358">
        <f t="shared" si="42"/>
        <v>0</v>
      </c>
      <c r="M98" s="358">
        <f t="shared" si="42"/>
        <v>0</v>
      </c>
      <c r="N98" s="358">
        <f t="shared" si="42"/>
        <v>0</v>
      </c>
      <c r="O98" s="358">
        <f t="shared" si="42"/>
        <v>0</v>
      </c>
      <c r="P98" s="358" t="s">
        <v>299</v>
      </c>
      <c r="Q98" s="358" t="s">
        <v>299</v>
      </c>
      <c r="R98" s="358">
        <f t="shared" ref="R98:Y98" si="43">SUM(R97)</f>
        <v>0</v>
      </c>
      <c r="S98" s="358">
        <f t="shared" si="43"/>
        <v>0</v>
      </c>
      <c r="T98" s="358">
        <f t="shared" si="43"/>
        <v>0</v>
      </c>
      <c r="U98" s="358">
        <f t="shared" si="43"/>
        <v>0</v>
      </c>
      <c r="V98" s="358">
        <f t="shared" si="43"/>
        <v>0</v>
      </c>
      <c r="W98" s="358">
        <f t="shared" si="43"/>
        <v>0</v>
      </c>
      <c r="X98" s="358">
        <f t="shared" si="43"/>
        <v>0</v>
      </c>
      <c r="Y98" s="358">
        <f t="shared" si="43"/>
        <v>0</v>
      </c>
      <c r="Z98" s="358" t="s">
        <v>269</v>
      </c>
      <c r="AA98" s="358" t="s">
        <v>269</v>
      </c>
    </row>
    <row r="99" spans="1:27" ht="20.25" customHeight="1" x14ac:dyDescent="0.2">
      <c r="A99" s="1059" t="s">
        <v>390</v>
      </c>
      <c r="B99" s="1060"/>
      <c r="C99" s="1061"/>
      <c r="D99" s="358"/>
      <c r="E99" s="358" t="e">
        <f t="shared" ref="E99:Y99" si="44">E86+E89+E92+E95+E98</f>
        <v>#VALUE!</v>
      </c>
      <c r="F99" s="358" t="e">
        <f t="shared" si="44"/>
        <v>#VALUE!</v>
      </c>
      <c r="G99" s="358">
        <f t="shared" si="44"/>
        <v>0</v>
      </c>
      <c r="H99" s="358">
        <f t="shared" si="44"/>
        <v>0</v>
      </c>
      <c r="I99" s="358">
        <f t="shared" si="44"/>
        <v>0</v>
      </c>
      <c r="J99" s="358">
        <f t="shared" si="44"/>
        <v>0</v>
      </c>
      <c r="K99" s="358">
        <f t="shared" si="44"/>
        <v>0</v>
      </c>
      <c r="L99" s="358">
        <f t="shared" si="44"/>
        <v>0</v>
      </c>
      <c r="M99" s="358">
        <f t="shared" si="44"/>
        <v>0</v>
      </c>
      <c r="N99" s="358">
        <f t="shared" si="44"/>
        <v>0</v>
      </c>
      <c r="O99" s="358">
        <f t="shared" si="44"/>
        <v>0</v>
      </c>
      <c r="P99" s="358" t="s">
        <v>299</v>
      </c>
      <c r="Q99" s="358" t="s">
        <v>299</v>
      </c>
      <c r="R99" s="358">
        <f t="shared" si="44"/>
        <v>0</v>
      </c>
      <c r="S99" s="358">
        <f t="shared" si="44"/>
        <v>0</v>
      </c>
      <c r="T99" s="358">
        <f t="shared" si="44"/>
        <v>0</v>
      </c>
      <c r="U99" s="358">
        <f t="shared" si="44"/>
        <v>0</v>
      </c>
      <c r="V99" s="358">
        <f t="shared" si="44"/>
        <v>0</v>
      </c>
      <c r="W99" s="358">
        <f t="shared" si="44"/>
        <v>0</v>
      </c>
      <c r="X99" s="358">
        <f t="shared" si="44"/>
        <v>0</v>
      </c>
      <c r="Y99" s="358">
        <f t="shared" si="44"/>
        <v>0</v>
      </c>
      <c r="Z99" s="358" t="s">
        <v>269</v>
      </c>
      <c r="AA99" s="358" t="s">
        <v>269</v>
      </c>
    </row>
    <row r="100" spans="1:27" ht="18.75" customHeight="1" x14ac:dyDescent="0.2">
      <c r="A100" s="1059" t="s">
        <v>391</v>
      </c>
      <c r="B100" s="1060"/>
      <c r="C100" s="1061"/>
      <c r="D100" s="358"/>
      <c r="E100" s="358" t="e">
        <f t="shared" ref="E100:O100" si="45">E82+E99</f>
        <v>#VALUE!</v>
      </c>
      <c r="F100" s="358" t="e">
        <f t="shared" si="45"/>
        <v>#VALUE!</v>
      </c>
      <c r="G100" s="358">
        <f t="shared" si="45"/>
        <v>0</v>
      </c>
      <c r="H100" s="358">
        <f t="shared" si="45"/>
        <v>0</v>
      </c>
      <c r="I100" s="358">
        <f t="shared" si="45"/>
        <v>0</v>
      </c>
      <c r="J100" s="358">
        <f t="shared" si="45"/>
        <v>0</v>
      </c>
      <c r="K100" s="358">
        <f t="shared" si="45"/>
        <v>0</v>
      </c>
      <c r="L100" s="358">
        <f t="shared" si="45"/>
        <v>0</v>
      </c>
      <c r="M100" s="358">
        <f t="shared" si="45"/>
        <v>0</v>
      </c>
      <c r="N100" s="358">
        <f t="shared" si="45"/>
        <v>0</v>
      </c>
      <c r="O100" s="358">
        <f t="shared" si="45"/>
        <v>0</v>
      </c>
      <c r="P100" s="358" t="s">
        <v>299</v>
      </c>
      <c r="Q100" s="358" t="s">
        <v>299</v>
      </c>
      <c r="R100" s="358">
        <f t="shared" ref="R100:Y100" si="46">R82+R99</f>
        <v>0</v>
      </c>
      <c r="S100" s="358">
        <f t="shared" si="46"/>
        <v>0</v>
      </c>
      <c r="T100" s="358">
        <f t="shared" si="46"/>
        <v>0</v>
      </c>
      <c r="U100" s="358">
        <f t="shared" si="46"/>
        <v>0</v>
      </c>
      <c r="V100" s="358">
        <f t="shared" si="46"/>
        <v>0</v>
      </c>
      <c r="W100" s="358">
        <f t="shared" si="46"/>
        <v>0</v>
      </c>
      <c r="X100" s="358">
        <f t="shared" si="46"/>
        <v>0</v>
      </c>
      <c r="Y100" s="358">
        <f t="shared" si="46"/>
        <v>0</v>
      </c>
      <c r="Z100" s="358" t="s">
        <v>269</v>
      </c>
      <c r="AA100" s="358" t="s">
        <v>269</v>
      </c>
    </row>
    <row r="101" spans="1:27" ht="33.75" customHeight="1" x14ac:dyDescent="0.2">
      <c r="A101" s="1059" t="s">
        <v>277</v>
      </c>
      <c r="B101" s="1060"/>
      <c r="C101" s="1061"/>
      <c r="D101" s="358">
        <f>D13+D45</f>
        <v>1863.4889600000001</v>
      </c>
      <c r="E101" s="358" t="e">
        <f>E13+E45</f>
        <v>#VALUE!</v>
      </c>
      <c r="F101" s="358" t="e">
        <f>F13+F45</f>
        <v>#VALUE!</v>
      </c>
      <c r="G101" s="358" t="e">
        <f>G13+G45</f>
        <v>#VALUE!</v>
      </c>
      <c r="H101" s="358" t="e">
        <f>H13+H45</f>
        <v>#VALUE!</v>
      </c>
      <c r="I101" s="358">
        <f>'5'!E125</f>
        <v>1863.4889600000001</v>
      </c>
      <c r="J101" s="358">
        <f>'5'!F125</f>
        <v>0</v>
      </c>
      <c r="K101" s="358">
        <f>K13+K45</f>
        <v>0</v>
      </c>
      <c r="L101" s="358">
        <f>L13+L45</f>
        <v>0</v>
      </c>
      <c r="M101" s="358">
        <f>M13+M45</f>
        <v>0</v>
      </c>
      <c r="N101" s="358">
        <f>N13+N45</f>
        <v>1863.4889600000001</v>
      </c>
      <c r="O101" s="358">
        <f>O13+O45</f>
        <v>0</v>
      </c>
      <c r="P101" s="358">
        <f>D101/Y101*12</f>
        <v>38.016873243561243</v>
      </c>
      <c r="Q101" s="358" t="s">
        <v>299</v>
      </c>
      <c r="R101" s="358">
        <f>R13+R45</f>
        <v>15.611285934598861</v>
      </c>
      <c r="S101" s="358">
        <f>S13+S45</f>
        <v>229.64164384327648</v>
      </c>
      <c r="T101" s="358">
        <f>T13+T45</f>
        <v>0</v>
      </c>
      <c r="U101" s="358">
        <f>U13+U45</f>
        <v>358.56736999999998</v>
      </c>
      <c r="V101" s="358">
        <f>V13+V45</f>
        <v>0</v>
      </c>
      <c r="W101" s="358">
        <f>W13+W45</f>
        <v>0</v>
      </c>
      <c r="X101" s="358">
        <f>X13+X45</f>
        <v>588.20901384327647</v>
      </c>
      <c r="Y101" s="358">
        <f>Y13+Y45</f>
        <v>588.20901384327647</v>
      </c>
      <c r="Z101" s="358" t="s">
        <v>269</v>
      </c>
      <c r="AA101" s="358" t="s">
        <v>269</v>
      </c>
    </row>
    <row r="102" spans="1:27" ht="29.25" customHeight="1" x14ac:dyDescent="0.2">
      <c r="A102" s="1062" t="s">
        <v>462</v>
      </c>
      <c r="B102" s="1062"/>
      <c r="C102" s="372"/>
      <c r="D102" s="372"/>
      <c r="E102" s="372"/>
      <c r="F102" s="372"/>
      <c r="G102" s="373"/>
      <c r="H102" s="373"/>
      <c r="I102" s="373"/>
      <c r="J102" s="373"/>
      <c r="K102" s="373"/>
      <c r="L102" s="374"/>
      <c r="M102" s="374"/>
      <c r="N102" s="373"/>
      <c r="O102" s="373"/>
      <c r="P102" s="373"/>
      <c r="Q102" s="373"/>
      <c r="R102" s="373"/>
      <c r="S102" s="373"/>
      <c r="T102" s="373"/>
      <c r="U102" s="373"/>
      <c r="V102" s="373"/>
      <c r="W102" s="764"/>
      <c r="X102" s="373"/>
      <c r="Y102" s="373"/>
      <c r="Z102" s="373"/>
      <c r="AA102" s="373"/>
    </row>
    <row r="103" spans="1:27" ht="35.25" hidden="1" customHeight="1" x14ac:dyDescent="0.2">
      <c r="A103" s="751" t="s">
        <v>499</v>
      </c>
      <c r="B103" s="375"/>
      <c r="C103" s="373"/>
      <c r="D103" s="373"/>
      <c r="E103" s="373"/>
      <c r="F103" s="373"/>
      <c r="G103" s="373"/>
      <c r="H103" s="373"/>
      <c r="I103" s="373"/>
      <c r="J103" s="373"/>
      <c r="K103" s="373"/>
      <c r="L103" s="374"/>
      <c r="M103" s="376"/>
      <c r="N103" s="373"/>
      <c r="O103" s="373"/>
      <c r="P103" s="373"/>
      <c r="Q103" s="373"/>
      <c r="R103" s="373"/>
      <c r="S103" s="373"/>
      <c r="T103" s="373"/>
      <c r="U103" s="373"/>
      <c r="V103" s="373"/>
      <c r="W103" s="373"/>
      <c r="X103" s="373"/>
      <c r="Y103" s="373"/>
      <c r="Z103" s="373"/>
      <c r="AA103" s="373"/>
    </row>
    <row r="104" spans="1:27" ht="10.5" customHeight="1" x14ac:dyDescent="0.2">
      <c r="A104" s="751" t="s">
        <v>463</v>
      </c>
      <c r="B104" s="751"/>
      <c r="C104" s="373"/>
      <c r="D104" s="373"/>
      <c r="E104" s="373"/>
      <c r="F104" s="373"/>
      <c r="G104" s="373"/>
      <c r="H104" s="373"/>
      <c r="I104" s="373"/>
      <c r="J104" s="373"/>
      <c r="K104" s="373"/>
      <c r="L104" s="374"/>
      <c r="M104" s="374"/>
      <c r="N104" s="373"/>
      <c r="O104" s="373"/>
      <c r="P104" s="373"/>
      <c r="Q104" s="373"/>
      <c r="R104" s="373"/>
      <c r="S104" s="373"/>
      <c r="T104" s="373"/>
      <c r="U104" s="373"/>
      <c r="V104" s="373"/>
      <c r="W104" s="373"/>
      <c r="X104" s="373"/>
      <c r="Y104" s="373"/>
      <c r="Z104" s="373"/>
      <c r="AA104" s="373"/>
    </row>
    <row r="105" spans="1:27" ht="29.25" customHeight="1" x14ac:dyDescent="0.2">
      <c r="A105" s="1063" t="s">
        <v>464</v>
      </c>
      <c r="B105" s="1063"/>
      <c r="C105" s="1063"/>
      <c r="D105" s="1063"/>
      <c r="E105" s="1063"/>
      <c r="F105" s="1063"/>
      <c r="G105" s="377"/>
      <c r="H105" s="373"/>
      <c r="I105" s="373"/>
      <c r="J105" s="377"/>
      <c r="K105" s="373"/>
      <c r="L105" s="374"/>
      <c r="M105" s="374"/>
      <c r="N105" s="373"/>
      <c r="O105" s="373"/>
      <c r="P105" s="373"/>
      <c r="Q105" s="373"/>
      <c r="R105" s="373"/>
      <c r="S105" s="373"/>
      <c r="T105" s="373"/>
      <c r="U105" s="373"/>
      <c r="V105" s="373"/>
      <c r="W105" s="373"/>
      <c r="X105" s="373"/>
      <c r="Y105" s="373"/>
      <c r="Z105" s="373"/>
      <c r="AA105" s="373"/>
    </row>
    <row r="106" spans="1:27" ht="51.75" customHeight="1" x14ac:dyDescent="0.2">
      <c r="A106" s="1055" t="s">
        <v>676</v>
      </c>
      <c r="B106" s="1055"/>
      <c r="C106" s="1055"/>
      <c r="D106" s="373"/>
      <c r="E106" s="345"/>
      <c r="F106" s="374"/>
      <c r="G106" s="344"/>
      <c r="H106" s="345"/>
      <c r="I106" s="1064"/>
      <c r="J106" s="1064"/>
      <c r="K106" s="351"/>
      <c r="L106" s="344"/>
      <c r="M106" s="344"/>
      <c r="N106" s="344"/>
      <c r="O106" s="344"/>
      <c r="P106" s="1055" t="s">
        <v>677</v>
      </c>
      <c r="Q106" s="1055"/>
      <c r="R106" s="1055"/>
      <c r="S106" s="1055"/>
      <c r="T106" s="1055"/>
      <c r="U106" s="1055"/>
      <c r="V106" s="378"/>
      <c r="W106" s="378"/>
      <c r="X106" s="378"/>
      <c r="Y106" s="351"/>
      <c r="Z106" s="351"/>
      <c r="AA106" s="351"/>
    </row>
    <row r="107" spans="1:27" ht="16.5" customHeight="1" x14ac:dyDescent="0.2">
      <c r="A107" s="1056" t="s">
        <v>500</v>
      </c>
      <c r="B107" s="1056"/>
      <c r="C107" s="1056"/>
      <c r="D107" s="347"/>
      <c r="E107" s="348" t="s">
        <v>501</v>
      </c>
      <c r="F107" s="347"/>
      <c r="G107" s="349"/>
      <c r="H107" s="349"/>
      <c r="I107" s="1057" t="s">
        <v>501</v>
      </c>
      <c r="J107" s="1057"/>
      <c r="L107" s="349"/>
      <c r="M107" s="349"/>
      <c r="N107" s="349"/>
      <c r="O107" s="349"/>
      <c r="P107" s="1058" t="s">
        <v>504</v>
      </c>
      <c r="Q107" s="1058"/>
      <c r="R107" s="1058"/>
      <c r="S107" s="1058"/>
      <c r="T107" s="1058"/>
      <c r="U107" s="1058"/>
      <c r="Y107" s="343"/>
      <c r="Z107" s="343"/>
      <c r="AA107" s="343"/>
    </row>
  </sheetData>
  <mergeCells count="98">
    <mergeCell ref="B57:AA57"/>
    <mergeCell ref="A52:C52"/>
    <mergeCell ref="B53:AA53"/>
    <mergeCell ref="B54:AA54"/>
    <mergeCell ref="A56:C56"/>
    <mergeCell ref="B7:AA7"/>
    <mergeCell ref="B8:AA8"/>
    <mergeCell ref="B9:AA9"/>
    <mergeCell ref="B40:AA40"/>
    <mergeCell ref="B41:AA41"/>
    <mergeCell ref="B15:AA15"/>
    <mergeCell ref="A17:C17"/>
    <mergeCell ref="B18:AA18"/>
    <mergeCell ref="A20:C20"/>
    <mergeCell ref="A21:C21"/>
    <mergeCell ref="B22:AA22"/>
    <mergeCell ref="B23:AA23"/>
    <mergeCell ref="A25:C25"/>
    <mergeCell ref="B26:AA26"/>
    <mergeCell ref="A28:C28"/>
    <mergeCell ref="B29:AA29"/>
    <mergeCell ref="X4:X5"/>
    <mergeCell ref="Y4:Y5"/>
    <mergeCell ref="J4:K4"/>
    <mergeCell ref="L4:O4"/>
    <mergeCell ref="P4:P5"/>
    <mergeCell ref="Q4:Q5"/>
    <mergeCell ref="R4:R5"/>
    <mergeCell ref="S4:S5"/>
    <mergeCell ref="A1:AA1"/>
    <mergeCell ref="A2:AA2"/>
    <mergeCell ref="A3:AA3"/>
    <mergeCell ref="A4:A5"/>
    <mergeCell ref="B4:B5"/>
    <mergeCell ref="C4:C5"/>
    <mergeCell ref="D4:F4"/>
    <mergeCell ref="G4:G5"/>
    <mergeCell ref="H4:H5"/>
    <mergeCell ref="I4:I5"/>
    <mergeCell ref="E5:F5"/>
    <mergeCell ref="Z4:AA4"/>
    <mergeCell ref="T4:T5"/>
    <mergeCell ref="U4:U5"/>
    <mergeCell ref="V4:V5"/>
    <mergeCell ref="W4:W5"/>
    <mergeCell ref="A31:C31"/>
    <mergeCell ref="B32:AA32"/>
    <mergeCell ref="A34:C34"/>
    <mergeCell ref="B35:AA35"/>
    <mergeCell ref="A37:C37"/>
    <mergeCell ref="A38:C38"/>
    <mergeCell ref="A39:C39"/>
    <mergeCell ref="B42:AA42"/>
    <mergeCell ref="A45:C45"/>
    <mergeCell ref="A51:C51"/>
    <mergeCell ref="B46:AA46"/>
    <mergeCell ref="A48:C48"/>
    <mergeCell ref="B49:AA49"/>
    <mergeCell ref="A59:C59"/>
    <mergeCell ref="A68:C68"/>
    <mergeCell ref="A69:C69"/>
    <mergeCell ref="B72:AA72"/>
    <mergeCell ref="B73:AA73"/>
    <mergeCell ref="B66:AA66"/>
    <mergeCell ref="A62:C62"/>
    <mergeCell ref="A65:C65"/>
    <mergeCell ref="B60:AA60"/>
    <mergeCell ref="B63:AA63"/>
    <mergeCell ref="A75:C75"/>
    <mergeCell ref="B71:AA71"/>
    <mergeCell ref="A70:C70"/>
    <mergeCell ref="B84:AA84"/>
    <mergeCell ref="A86:C86"/>
    <mergeCell ref="B83:AA83"/>
    <mergeCell ref="A82:C82"/>
    <mergeCell ref="B76:AA76"/>
    <mergeCell ref="A78:C78"/>
    <mergeCell ref="B79:AA79"/>
    <mergeCell ref="A81:C81"/>
    <mergeCell ref="B87:AA87"/>
    <mergeCell ref="A89:C89"/>
    <mergeCell ref="B90:AA90"/>
    <mergeCell ref="A92:C92"/>
    <mergeCell ref="B93:AA93"/>
    <mergeCell ref="A95:C95"/>
    <mergeCell ref="B96:AA96"/>
    <mergeCell ref="A98:C98"/>
    <mergeCell ref="A99:C99"/>
    <mergeCell ref="A100:C100"/>
    <mergeCell ref="P106:U106"/>
    <mergeCell ref="A107:C107"/>
    <mergeCell ref="I107:J107"/>
    <mergeCell ref="P107:U107"/>
    <mergeCell ref="A101:C101"/>
    <mergeCell ref="A102:B102"/>
    <mergeCell ref="A105:F105"/>
    <mergeCell ref="A106:C106"/>
    <mergeCell ref="I106:J106"/>
  </mergeCells>
  <pageMargins left="0.94488188976377963" right="0.15748031496062992" top="0.27559055118110237" bottom="0.23622047244094491" header="0.27559055118110237" footer="0.23622047244094491"/>
  <pageSetup paperSize="9" scale="51" fitToWidth="0" fitToHeight="0" orientation="landscape" horizontalDpi="200" verticalDpi="200" r:id="rId1"/>
  <headerFooter alignWithMargins="0"/>
  <rowBreaks count="2" manualBreakCount="2">
    <brk id="51" max="27" man="1"/>
    <brk id="107" max="2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="70" zoomScaleNormal="70" zoomScalePageLayoutView="70" workbookViewId="0">
      <selection activeCell="C26" sqref="C26"/>
    </sheetView>
  </sheetViews>
  <sheetFormatPr defaultColWidth="9.140625" defaultRowHeight="12.75" x14ac:dyDescent="0.2"/>
  <cols>
    <col min="1" max="1" width="7.28515625" style="2" customWidth="1"/>
    <col min="2" max="2" width="53.7109375" style="3" customWidth="1"/>
    <col min="3" max="3" width="9.5703125" style="4" customWidth="1"/>
    <col min="4" max="4" width="12.85546875" style="4" customWidth="1"/>
    <col min="5" max="5" width="12" style="4" customWidth="1"/>
    <col min="6" max="6" width="16.85546875" style="4" customWidth="1"/>
    <col min="7" max="7" width="16.42578125" style="4" customWidth="1"/>
    <col min="8" max="12" width="9.140625" style="5" customWidth="1"/>
    <col min="13" max="16384" width="9.140625" style="4"/>
  </cols>
  <sheetData>
    <row r="1" spans="1:12" x14ac:dyDescent="0.2">
      <c r="E1" s="1102"/>
      <c r="F1" s="1102"/>
      <c r="G1" s="1102"/>
    </row>
    <row r="2" spans="1:12" s="99" customFormat="1" ht="38.450000000000003" customHeight="1" x14ac:dyDescent="0.2">
      <c r="A2" s="1103" t="s">
        <v>336</v>
      </c>
      <c r="B2" s="1103"/>
      <c r="C2" s="1103"/>
      <c r="D2" s="1103"/>
      <c r="E2" s="1103"/>
      <c r="F2" s="1103"/>
      <c r="G2" s="1103"/>
      <c r="H2" s="98"/>
      <c r="I2" s="98"/>
      <c r="J2" s="98"/>
      <c r="K2" s="98"/>
      <c r="L2" s="98"/>
    </row>
    <row r="3" spans="1:12" s="99" customFormat="1" ht="18.75" x14ac:dyDescent="0.3">
      <c r="A3" s="1104" t="s">
        <v>516</v>
      </c>
      <c r="B3" s="1104"/>
      <c r="C3" s="1104"/>
      <c r="D3" s="1104"/>
      <c r="E3" s="1104"/>
      <c r="F3" s="1104"/>
      <c r="G3" s="1104"/>
      <c r="H3" s="98"/>
      <c r="I3" s="98"/>
      <c r="J3" s="98"/>
      <c r="K3" s="98"/>
      <c r="L3" s="98"/>
    </row>
    <row r="4" spans="1:12" x14ac:dyDescent="0.2">
      <c r="A4" s="1105" t="s">
        <v>17</v>
      </c>
      <c r="B4" s="1105"/>
      <c r="C4" s="1105"/>
      <c r="D4" s="1105"/>
      <c r="E4" s="1105"/>
      <c r="F4" s="1105"/>
      <c r="G4" s="1105"/>
    </row>
    <row r="5" spans="1:12" ht="31.9" customHeight="1" x14ac:dyDescent="0.2">
      <c r="A5" s="1094" t="s">
        <v>339</v>
      </c>
      <c r="B5" s="1094" t="s">
        <v>271</v>
      </c>
      <c r="C5" s="1094" t="s">
        <v>284</v>
      </c>
      <c r="D5" s="1094"/>
      <c r="E5" s="1094"/>
      <c r="F5" s="1094"/>
      <c r="G5" s="1094"/>
    </row>
    <row r="6" spans="1:12" ht="15" x14ac:dyDescent="0.2">
      <c r="A6" s="1094"/>
      <c r="B6" s="1094"/>
      <c r="C6" s="1094" t="s">
        <v>293</v>
      </c>
      <c r="D6" s="1107" t="s">
        <v>268</v>
      </c>
      <c r="E6" s="1107"/>
      <c r="F6" s="1107"/>
      <c r="G6" s="1107"/>
    </row>
    <row r="7" spans="1:12" x14ac:dyDescent="0.2">
      <c r="A7" s="1094"/>
      <c r="B7" s="1094"/>
      <c r="C7" s="1094"/>
      <c r="D7" s="1092" t="s">
        <v>337</v>
      </c>
      <c r="E7" s="1093" t="s">
        <v>273</v>
      </c>
      <c r="F7" s="1092" t="s">
        <v>22</v>
      </c>
      <c r="G7" s="1092" t="s">
        <v>274</v>
      </c>
    </row>
    <row r="8" spans="1:12" ht="108" customHeight="1" x14ac:dyDescent="0.2">
      <c r="A8" s="1094"/>
      <c r="B8" s="1094"/>
      <c r="C8" s="1094"/>
      <c r="D8" s="1092"/>
      <c r="E8" s="1093"/>
      <c r="F8" s="1092"/>
      <c r="G8" s="1092"/>
    </row>
    <row r="9" spans="1:12" s="2" customFormat="1" x14ac:dyDescent="0.2">
      <c r="A9" s="1">
        <v>1</v>
      </c>
      <c r="B9" s="6">
        <v>2</v>
      </c>
      <c r="C9" s="1">
        <v>3</v>
      </c>
      <c r="D9" s="1">
        <v>4</v>
      </c>
      <c r="E9" s="1">
        <v>5</v>
      </c>
      <c r="F9" s="7">
        <v>6</v>
      </c>
      <c r="G9" s="7">
        <v>7</v>
      </c>
      <c r="H9" s="8"/>
      <c r="I9" s="8"/>
      <c r="J9" s="8"/>
      <c r="K9" s="8"/>
      <c r="L9" s="8"/>
    </row>
    <row r="10" spans="1:12" s="81" customFormat="1" ht="27.6" customHeight="1" x14ac:dyDescent="0.2">
      <c r="A10" s="79" t="s">
        <v>350</v>
      </c>
      <c r="B10" s="1106" t="s">
        <v>228</v>
      </c>
      <c r="C10" s="1106"/>
      <c r="D10" s="1106"/>
      <c r="E10" s="1106"/>
      <c r="F10" s="1106"/>
      <c r="G10" s="1106"/>
      <c r="H10" s="80"/>
      <c r="I10" s="80"/>
      <c r="J10" s="80"/>
      <c r="K10" s="80"/>
      <c r="L10" s="80"/>
    </row>
    <row r="11" spans="1:12" s="81" customFormat="1" ht="38.450000000000003" customHeight="1" x14ac:dyDescent="0.2">
      <c r="A11" s="82" t="s">
        <v>211</v>
      </c>
      <c r="B11" s="1097" t="str">
        <f>'4'!B16:W16</f>
        <v xml:space="preserve"> Будівництво, реконструкція та модернізація об’єктів теплопостачання (звільняється від оподаткування згідно з пунктом 154.9 статті 154  Податкового кодексу України), з урахуванням:</v>
      </c>
      <c r="C11" s="1097"/>
      <c r="D11" s="1097"/>
      <c r="E11" s="1097"/>
      <c r="F11" s="1097"/>
      <c r="G11" s="1097"/>
      <c r="H11" s="84"/>
      <c r="I11" s="84"/>
      <c r="J11" s="84"/>
      <c r="K11" s="80"/>
      <c r="L11" s="80"/>
    </row>
    <row r="12" spans="1:12" s="81" customFormat="1" ht="31.5" x14ac:dyDescent="0.2">
      <c r="A12" s="85" t="s">
        <v>212</v>
      </c>
      <c r="B12" s="83" t="s">
        <v>23</v>
      </c>
      <c r="C12" s="86">
        <f>'4'!D21</f>
        <v>1783.16</v>
      </c>
      <c r="D12" s="86">
        <f>C12</f>
        <v>1783.16</v>
      </c>
      <c r="E12" s="491">
        <v>0</v>
      </c>
      <c r="F12" s="86"/>
      <c r="G12" s="86"/>
      <c r="H12" s="87"/>
      <c r="I12" s="87"/>
      <c r="J12" s="87"/>
      <c r="K12" s="80"/>
      <c r="L12" s="80"/>
    </row>
    <row r="13" spans="1:12" s="81" customFormat="1" ht="31.5" x14ac:dyDescent="0.2">
      <c r="A13" s="85" t="s">
        <v>213</v>
      </c>
      <c r="B13" s="83" t="s">
        <v>24</v>
      </c>
      <c r="C13" s="86">
        <f>'4'!D25</f>
        <v>0</v>
      </c>
      <c r="D13" s="86">
        <f t="shared" ref="D13:D14" si="0">C13/10</f>
        <v>0</v>
      </c>
      <c r="E13" s="86">
        <v>0</v>
      </c>
      <c r="F13" s="86"/>
      <c r="G13" s="86"/>
      <c r="H13" s="87"/>
      <c r="I13" s="87"/>
      <c r="J13" s="87"/>
      <c r="K13" s="80"/>
      <c r="L13" s="80"/>
    </row>
    <row r="14" spans="1:12" s="81" customFormat="1" ht="15.75" x14ac:dyDescent="0.2">
      <c r="A14" s="82" t="s">
        <v>364</v>
      </c>
      <c r="B14" s="83" t="s">
        <v>272</v>
      </c>
      <c r="C14" s="86">
        <f>'4'!D28</f>
        <v>0</v>
      </c>
      <c r="D14" s="86">
        <f t="shared" si="0"/>
        <v>0</v>
      </c>
      <c r="E14" s="86">
        <v>0</v>
      </c>
      <c r="F14" s="86"/>
      <c r="G14" s="86"/>
      <c r="H14" s="87"/>
      <c r="I14" s="87"/>
      <c r="J14" s="87"/>
      <c r="K14" s="80"/>
      <c r="L14" s="80"/>
    </row>
    <row r="15" spans="1:12" s="81" customFormat="1" ht="15.75" x14ac:dyDescent="0.2">
      <c r="A15" s="79"/>
      <c r="B15" s="83" t="s">
        <v>355</v>
      </c>
      <c r="C15" s="88">
        <f>SUM(C12:C14)</f>
        <v>1783.16</v>
      </c>
      <c r="D15" s="88">
        <f>D12+D13+D14</f>
        <v>1783.16</v>
      </c>
      <c r="E15" s="88">
        <f>SUM(E12:E14)</f>
        <v>0</v>
      </c>
      <c r="F15" s="86"/>
      <c r="G15" s="86"/>
      <c r="H15" s="87"/>
      <c r="I15" s="87"/>
      <c r="J15" s="87"/>
      <c r="K15" s="80"/>
      <c r="L15" s="80"/>
    </row>
    <row r="16" spans="1:12" s="81" customFormat="1" ht="33.6" customHeight="1" x14ac:dyDescent="0.2">
      <c r="A16" s="82" t="s">
        <v>217</v>
      </c>
      <c r="B16" s="1101" t="str">
        <f>'4'!B30:W30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16" s="1101"/>
      <c r="D16" s="1101"/>
      <c r="E16" s="1101"/>
      <c r="F16" s="1101"/>
      <c r="G16" s="1101"/>
      <c r="H16" s="80"/>
      <c r="I16" s="80"/>
      <c r="J16" s="80"/>
      <c r="K16" s="80"/>
      <c r="L16" s="80"/>
    </row>
    <row r="17" spans="1:12" s="81" customFormat="1" ht="31.5" x14ac:dyDescent="0.2">
      <c r="A17" s="89" t="s">
        <v>218</v>
      </c>
      <c r="B17" s="83" t="s">
        <v>23</v>
      </c>
      <c r="C17" s="86">
        <f>'4'!D34</f>
        <v>0</v>
      </c>
      <c r="D17" s="86">
        <f>C17</f>
        <v>0</v>
      </c>
      <c r="E17" s="86">
        <f>C17</f>
        <v>0</v>
      </c>
      <c r="F17" s="86"/>
      <c r="G17" s="86"/>
      <c r="H17" s="87"/>
      <c r="I17" s="87"/>
      <c r="J17" s="87"/>
      <c r="K17" s="80"/>
      <c r="L17" s="80"/>
    </row>
    <row r="18" spans="1:12" s="81" customFormat="1" ht="31.5" x14ac:dyDescent="0.2">
      <c r="A18" s="83" t="s">
        <v>220</v>
      </c>
      <c r="B18" s="83" t="s">
        <v>24</v>
      </c>
      <c r="C18" s="86">
        <f>'4'!D38</f>
        <v>0</v>
      </c>
      <c r="D18" s="86">
        <f>C18</f>
        <v>0</v>
      </c>
      <c r="E18" s="86">
        <f>C18</f>
        <v>0</v>
      </c>
      <c r="F18" s="86"/>
      <c r="G18" s="86"/>
      <c r="H18" s="87"/>
      <c r="I18" s="87"/>
      <c r="J18" s="87"/>
      <c r="K18" s="80"/>
      <c r="L18" s="80"/>
    </row>
    <row r="19" spans="1:12" s="81" customFormat="1" ht="31.5" x14ac:dyDescent="0.2">
      <c r="A19" s="90" t="s">
        <v>285</v>
      </c>
      <c r="B19" s="83" t="s">
        <v>25</v>
      </c>
      <c r="C19" s="86">
        <f>'4'!D42</f>
        <v>0</v>
      </c>
      <c r="D19" s="86">
        <f>C19</f>
        <v>0</v>
      </c>
      <c r="E19" s="86">
        <v>0</v>
      </c>
      <c r="F19" s="86"/>
      <c r="G19" s="86"/>
      <c r="H19" s="87"/>
      <c r="I19" s="87"/>
      <c r="J19" s="87"/>
      <c r="K19" s="80"/>
      <c r="L19" s="80"/>
    </row>
    <row r="20" spans="1:12" s="81" customFormat="1" ht="47.25" x14ac:dyDescent="0.2">
      <c r="A20" s="83" t="s">
        <v>224</v>
      </c>
      <c r="B20" s="91" t="s">
        <v>26</v>
      </c>
      <c r="C20" s="86">
        <f>'4'!D46</f>
        <v>0</v>
      </c>
      <c r="D20" s="86">
        <f>C20</f>
        <v>0</v>
      </c>
      <c r="E20" s="86">
        <v>0</v>
      </c>
      <c r="F20" s="86"/>
      <c r="G20" s="86"/>
      <c r="H20" s="87"/>
      <c r="I20" s="87"/>
      <c r="J20" s="87"/>
      <c r="K20" s="80"/>
      <c r="L20" s="80"/>
    </row>
    <row r="21" spans="1:12" s="81" customFormat="1" ht="15.75" x14ac:dyDescent="0.2">
      <c r="A21" s="83" t="s">
        <v>226</v>
      </c>
      <c r="B21" s="83" t="s">
        <v>272</v>
      </c>
      <c r="C21" s="86">
        <f>'4'!D49</f>
        <v>0</v>
      </c>
      <c r="D21" s="86">
        <f>C21</f>
        <v>0</v>
      </c>
      <c r="E21" s="86">
        <v>0</v>
      </c>
      <c r="F21" s="86"/>
      <c r="G21" s="86"/>
      <c r="H21" s="87"/>
      <c r="I21" s="87"/>
      <c r="J21" s="87"/>
      <c r="K21" s="80"/>
      <c r="L21" s="80"/>
    </row>
    <row r="22" spans="1:12" s="81" customFormat="1" ht="15.75" x14ac:dyDescent="0.2">
      <c r="A22" s="79"/>
      <c r="B22" s="83" t="s">
        <v>361</v>
      </c>
      <c r="C22" s="88">
        <f>SUM(C17:C21)</f>
        <v>0</v>
      </c>
      <c r="D22" s="88">
        <f>SUM(D17:D21)</f>
        <v>0</v>
      </c>
      <c r="E22" s="88">
        <f>SUM(E17:E21)</f>
        <v>0</v>
      </c>
      <c r="F22" s="86"/>
      <c r="G22" s="86"/>
      <c r="H22" s="87"/>
      <c r="I22" s="87"/>
      <c r="J22" s="87"/>
      <c r="K22" s="80"/>
      <c r="L22" s="80"/>
    </row>
    <row r="23" spans="1:12" s="81" customFormat="1" ht="15.75" x14ac:dyDescent="0.2">
      <c r="A23" s="90"/>
      <c r="B23" s="92" t="s">
        <v>362</v>
      </c>
      <c r="C23" s="88">
        <f>'4'!D51</f>
        <v>1783.16</v>
      </c>
      <c r="D23" s="88">
        <f>D15+D22</f>
        <v>1783.16</v>
      </c>
      <c r="E23" s="88">
        <f>E15+E22</f>
        <v>0</v>
      </c>
      <c r="F23" s="88"/>
      <c r="G23" s="88"/>
      <c r="H23" s="93"/>
      <c r="I23" s="93"/>
      <c r="J23" s="93"/>
      <c r="K23" s="80"/>
      <c r="L23" s="80"/>
    </row>
    <row r="24" spans="1:12" s="81" customFormat="1" ht="25.15" customHeight="1" x14ac:dyDescent="0.2">
      <c r="A24" s="79" t="s">
        <v>363</v>
      </c>
      <c r="B24" s="1106" t="s">
        <v>227</v>
      </c>
      <c r="C24" s="1106"/>
      <c r="D24" s="1106"/>
      <c r="E24" s="1106"/>
      <c r="F24" s="1106"/>
      <c r="G24" s="1106"/>
      <c r="H24" s="93"/>
      <c r="I24" s="93"/>
      <c r="J24" s="93"/>
      <c r="K24" s="80"/>
      <c r="L24" s="80"/>
    </row>
    <row r="25" spans="1:12" s="81" customFormat="1" ht="34.15" customHeight="1" x14ac:dyDescent="0.2">
      <c r="A25" s="82" t="s">
        <v>229</v>
      </c>
      <c r="B25" s="1097" t="s">
        <v>369</v>
      </c>
      <c r="C25" s="1097"/>
      <c r="D25" s="1097"/>
      <c r="E25" s="1097"/>
      <c r="F25" s="1097"/>
      <c r="G25" s="1097"/>
      <c r="H25" s="84"/>
      <c r="I25" s="84"/>
      <c r="J25" s="84"/>
      <c r="K25" s="80"/>
      <c r="L25" s="80"/>
    </row>
    <row r="26" spans="1:12" s="81" customFormat="1" ht="31.5" x14ac:dyDescent="0.2">
      <c r="A26" s="85" t="s">
        <v>230</v>
      </c>
      <c r="B26" s="83" t="s">
        <v>23</v>
      </c>
      <c r="C26" s="86">
        <f>'4'!D56</f>
        <v>80.328959999999995</v>
      </c>
      <c r="D26" s="491">
        <f>C26</f>
        <v>80.328959999999995</v>
      </c>
      <c r="E26" s="491">
        <v>0</v>
      </c>
      <c r="F26" s="86"/>
      <c r="G26" s="86"/>
      <c r="H26" s="87"/>
      <c r="I26" s="87"/>
      <c r="J26" s="87"/>
      <c r="K26" s="80"/>
      <c r="L26" s="80"/>
    </row>
    <row r="27" spans="1:12" s="81" customFormat="1" ht="31.5" x14ac:dyDescent="0.2">
      <c r="A27" s="85" t="s">
        <v>232</v>
      </c>
      <c r="B27" s="83" t="s">
        <v>24</v>
      </c>
      <c r="C27" s="86">
        <f>'4'!D61</f>
        <v>0</v>
      </c>
      <c r="D27" s="86">
        <f>C27</f>
        <v>0</v>
      </c>
      <c r="E27" s="86">
        <f>C27</f>
        <v>0</v>
      </c>
      <c r="F27" s="86"/>
      <c r="G27" s="86"/>
      <c r="H27" s="87"/>
      <c r="I27" s="87"/>
      <c r="J27" s="87"/>
      <c r="K27" s="80"/>
      <c r="L27" s="80"/>
    </row>
    <row r="28" spans="1:12" s="81" customFormat="1" ht="15.75" x14ac:dyDescent="0.2">
      <c r="A28" s="90" t="s">
        <v>234</v>
      </c>
      <c r="B28" s="83" t="s">
        <v>272</v>
      </c>
      <c r="C28" s="86">
        <f>'4'!D63</f>
        <v>0</v>
      </c>
      <c r="D28" s="86"/>
      <c r="E28" s="86">
        <f>C28</f>
        <v>0</v>
      </c>
      <c r="F28" s="86"/>
      <c r="G28" s="86"/>
      <c r="H28" s="87"/>
      <c r="I28" s="87"/>
      <c r="J28" s="87"/>
      <c r="K28" s="80"/>
      <c r="L28" s="80"/>
    </row>
    <row r="29" spans="1:12" s="81" customFormat="1" ht="15.75" x14ac:dyDescent="0.2">
      <c r="A29" s="79"/>
      <c r="B29" s="83" t="s">
        <v>373</v>
      </c>
      <c r="C29" s="88">
        <f>SUM(C26:C28)</f>
        <v>80.328959999999995</v>
      </c>
      <c r="D29" s="88">
        <f>SUM(D26:D28)</f>
        <v>80.328959999999995</v>
      </c>
      <c r="E29" s="88">
        <f>SUM(E26:E28)</f>
        <v>0</v>
      </c>
      <c r="F29" s="86"/>
      <c r="G29" s="86"/>
      <c r="H29" s="87"/>
      <c r="I29" s="87"/>
      <c r="J29" s="87"/>
      <c r="K29" s="80"/>
      <c r="L29" s="80"/>
    </row>
    <row r="30" spans="1:12" s="81" customFormat="1" ht="36.6" customHeight="1" x14ac:dyDescent="0.2">
      <c r="A30" s="82" t="s">
        <v>286</v>
      </c>
      <c r="B30" s="1101" t="str">
        <f>'4'!B68:W68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30" s="1101"/>
      <c r="D30" s="1101"/>
      <c r="E30" s="1101"/>
      <c r="F30" s="1101"/>
      <c r="G30" s="1101"/>
      <c r="H30" s="80"/>
      <c r="I30" s="80"/>
      <c r="J30" s="80"/>
      <c r="K30" s="80"/>
      <c r="L30" s="80"/>
    </row>
    <row r="31" spans="1:12" s="81" customFormat="1" ht="31.5" x14ac:dyDescent="0.2">
      <c r="A31" s="89" t="s">
        <v>237</v>
      </c>
      <c r="B31" s="83" t="s">
        <v>23</v>
      </c>
      <c r="C31" s="86">
        <f>'4'!D73</f>
        <v>0</v>
      </c>
      <c r="D31" s="86">
        <f>C31</f>
        <v>0</v>
      </c>
      <c r="E31" s="86">
        <v>0</v>
      </c>
      <c r="F31" s="86"/>
      <c r="G31" s="86"/>
      <c r="H31" s="87"/>
      <c r="I31" s="87"/>
      <c r="J31" s="87"/>
      <c r="K31" s="80"/>
      <c r="L31" s="80"/>
    </row>
    <row r="32" spans="1:12" s="81" customFormat="1" ht="31.5" x14ac:dyDescent="0.2">
      <c r="A32" s="83" t="s">
        <v>239</v>
      </c>
      <c r="B32" s="83" t="s">
        <v>24</v>
      </c>
      <c r="C32" s="86">
        <f>'4'!D77</f>
        <v>0</v>
      </c>
      <c r="D32" s="86">
        <f>C32</f>
        <v>0</v>
      </c>
      <c r="E32" s="86">
        <f>C32</f>
        <v>0</v>
      </c>
      <c r="F32" s="86"/>
      <c r="G32" s="86"/>
      <c r="H32" s="87"/>
      <c r="I32" s="87"/>
      <c r="J32" s="87"/>
      <c r="K32" s="80"/>
      <c r="L32" s="80"/>
    </row>
    <row r="33" spans="1:12" s="81" customFormat="1" ht="31.5" x14ac:dyDescent="0.2">
      <c r="A33" s="90" t="s">
        <v>287</v>
      </c>
      <c r="B33" s="83" t="s">
        <v>25</v>
      </c>
      <c r="C33" s="86">
        <f>'4'!D81</f>
        <v>0</v>
      </c>
      <c r="D33" s="86">
        <f>C33</f>
        <v>0</v>
      </c>
      <c r="E33" s="86">
        <v>0</v>
      </c>
      <c r="F33" s="86"/>
      <c r="G33" s="86"/>
      <c r="H33" s="87"/>
      <c r="I33" s="87"/>
      <c r="J33" s="87"/>
      <c r="K33" s="80"/>
      <c r="L33" s="80"/>
    </row>
    <row r="34" spans="1:12" s="81" customFormat="1" ht="41.45" customHeight="1" x14ac:dyDescent="0.2">
      <c r="A34" s="83" t="s">
        <v>243</v>
      </c>
      <c r="B34" s="91" t="s">
        <v>26</v>
      </c>
      <c r="C34" s="86">
        <f>'4'!D85</f>
        <v>0</v>
      </c>
      <c r="D34" s="86">
        <f>C34</f>
        <v>0</v>
      </c>
      <c r="E34" s="86">
        <f>C34</f>
        <v>0</v>
      </c>
      <c r="F34" s="86"/>
      <c r="G34" s="86"/>
      <c r="H34" s="87"/>
      <c r="I34" s="87"/>
      <c r="J34" s="87"/>
      <c r="K34" s="80"/>
      <c r="L34" s="80"/>
    </row>
    <row r="35" spans="1:12" s="81" customFormat="1" ht="18.600000000000001" customHeight="1" x14ac:dyDescent="0.2">
      <c r="A35" s="83" t="s">
        <v>294</v>
      </c>
      <c r="B35" s="83" t="s">
        <v>272</v>
      </c>
      <c r="C35" s="86">
        <f>'4'!D89</f>
        <v>0</v>
      </c>
      <c r="D35" s="86">
        <f>C35</f>
        <v>0</v>
      </c>
      <c r="E35" s="86">
        <f>C35</f>
        <v>0</v>
      </c>
      <c r="F35" s="86"/>
      <c r="G35" s="86"/>
      <c r="H35" s="87"/>
      <c r="I35" s="87"/>
      <c r="J35" s="87"/>
      <c r="K35" s="80"/>
      <c r="L35" s="80"/>
    </row>
    <row r="36" spans="1:12" s="81" customFormat="1" ht="15.75" x14ac:dyDescent="0.2">
      <c r="A36" s="79"/>
      <c r="B36" s="83" t="s">
        <v>379</v>
      </c>
      <c r="C36" s="88">
        <f>SUM(C31:C35)</f>
        <v>0</v>
      </c>
      <c r="D36" s="88">
        <f>SUM(D31:D35)</f>
        <v>0</v>
      </c>
      <c r="E36" s="88">
        <v>0</v>
      </c>
      <c r="F36" s="86"/>
      <c r="G36" s="86"/>
      <c r="H36" s="87"/>
      <c r="I36" s="87"/>
      <c r="J36" s="87"/>
      <c r="K36" s="80"/>
      <c r="L36" s="80"/>
    </row>
    <row r="37" spans="1:12" s="81" customFormat="1" ht="15.75" x14ac:dyDescent="0.2">
      <c r="A37" s="90"/>
      <c r="B37" s="92" t="s">
        <v>380</v>
      </c>
      <c r="C37" s="88">
        <f>C29+C36</f>
        <v>80.328959999999995</v>
      </c>
      <c r="D37" s="88">
        <f>D29+D36</f>
        <v>80.328959999999995</v>
      </c>
      <c r="E37" s="88">
        <f>E29+E36</f>
        <v>0</v>
      </c>
      <c r="F37" s="88"/>
      <c r="G37" s="88"/>
      <c r="H37" s="93"/>
      <c r="I37" s="93"/>
      <c r="J37" s="93"/>
      <c r="K37" s="80"/>
      <c r="L37" s="80"/>
    </row>
    <row r="38" spans="1:12" s="81" customFormat="1" ht="24" customHeight="1" x14ac:dyDescent="0.2">
      <c r="A38" s="79" t="s">
        <v>392</v>
      </c>
      <c r="B38" s="1106" t="s">
        <v>246</v>
      </c>
      <c r="C38" s="1106"/>
      <c r="D38" s="1106"/>
      <c r="E38" s="1106"/>
      <c r="F38" s="1106"/>
      <c r="G38" s="1106"/>
      <c r="H38" s="93"/>
      <c r="I38" s="93"/>
      <c r="J38" s="93"/>
      <c r="K38" s="80"/>
      <c r="L38" s="80"/>
    </row>
    <row r="39" spans="1:12" s="81" customFormat="1" ht="37.15" customHeight="1" x14ac:dyDescent="0.2">
      <c r="A39" s="82" t="s">
        <v>247</v>
      </c>
      <c r="B39" s="1097" t="str">
        <f>'4'!B93:W93</f>
        <v xml:space="preserve"> Будівництво, реконструкція та модернізація об’єктів теплопостачання (звільняється від оподаткування згідно з пунктом 154.9 статті 154 Податкового кодексу України), з урахуванням :</v>
      </c>
      <c r="C39" s="1097"/>
      <c r="D39" s="1097"/>
      <c r="E39" s="1097"/>
      <c r="F39" s="1097"/>
      <c r="G39" s="1097"/>
      <c r="H39" s="84"/>
      <c r="I39" s="84"/>
      <c r="J39" s="84"/>
      <c r="K39" s="80"/>
      <c r="L39" s="80"/>
    </row>
    <row r="40" spans="1:12" s="81" customFormat="1" ht="31.5" x14ac:dyDescent="0.2">
      <c r="A40" s="85" t="s">
        <v>248</v>
      </c>
      <c r="B40" s="83" t="s">
        <v>23</v>
      </c>
      <c r="C40" s="86">
        <f>'4'!D97</f>
        <v>0</v>
      </c>
      <c r="D40" s="86">
        <f>C40</f>
        <v>0</v>
      </c>
      <c r="E40" s="86">
        <f>C40</f>
        <v>0</v>
      </c>
      <c r="F40" s="90"/>
      <c r="G40" s="90"/>
      <c r="H40" s="87"/>
      <c r="I40" s="87"/>
      <c r="J40" s="87"/>
      <c r="K40" s="80"/>
      <c r="L40" s="80"/>
    </row>
    <row r="41" spans="1:12" s="81" customFormat="1" ht="31.5" x14ac:dyDescent="0.2">
      <c r="A41" s="85" t="s">
        <v>250</v>
      </c>
      <c r="B41" s="83" t="s">
        <v>24</v>
      </c>
      <c r="C41" s="86">
        <f>'4'!D100</f>
        <v>0</v>
      </c>
      <c r="D41" s="86">
        <v>0</v>
      </c>
      <c r="E41" s="86">
        <v>0</v>
      </c>
      <c r="F41" s="90"/>
      <c r="G41" s="90"/>
      <c r="H41" s="87"/>
      <c r="I41" s="87"/>
      <c r="J41" s="87"/>
      <c r="K41" s="80"/>
      <c r="L41" s="80"/>
    </row>
    <row r="42" spans="1:12" s="81" customFormat="1" ht="15.75" x14ac:dyDescent="0.2">
      <c r="A42" s="90" t="s">
        <v>252</v>
      </c>
      <c r="B42" s="83" t="s">
        <v>272</v>
      </c>
      <c r="C42" s="86">
        <f>'4'!D104</f>
        <v>0</v>
      </c>
      <c r="D42" s="86">
        <f>C42</f>
        <v>0</v>
      </c>
      <c r="E42" s="86">
        <f>C42</f>
        <v>0</v>
      </c>
      <c r="F42" s="90"/>
      <c r="G42" s="90"/>
      <c r="H42" s="87"/>
      <c r="I42" s="87"/>
      <c r="J42" s="87"/>
      <c r="K42" s="80"/>
      <c r="L42" s="80"/>
    </row>
    <row r="43" spans="1:12" s="81" customFormat="1" ht="15.75" x14ac:dyDescent="0.2">
      <c r="A43" s="79"/>
      <c r="B43" s="83" t="s">
        <v>384</v>
      </c>
      <c r="C43" s="88">
        <f>SUM(C40:C42)</f>
        <v>0</v>
      </c>
      <c r="D43" s="88">
        <f>SUM(D40:D42)</f>
        <v>0</v>
      </c>
      <c r="E43" s="88">
        <f>SUM(E40:E42)</f>
        <v>0</v>
      </c>
      <c r="F43" s="90"/>
      <c r="G43" s="90"/>
      <c r="H43" s="87"/>
      <c r="I43" s="87"/>
      <c r="J43" s="87"/>
      <c r="K43" s="80"/>
      <c r="L43" s="80"/>
    </row>
    <row r="44" spans="1:12" s="81" customFormat="1" ht="39" customHeight="1" x14ac:dyDescent="0.2">
      <c r="A44" s="82" t="s">
        <v>288</v>
      </c>
      <c r="B44" s="1101" t="str">
        <f>'4'!B106:W106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44" s="1101"/>
      <c r="D44" s="1101"/>
      <c r="E44" s="1101"/>
      <c r="F44" s="1101"/>
      <c r="G44" s="1101"/>
      <c r="H44" s="80"/>
      <c r="I44" s="80"/>
      <c r="J44" s="80"/>
      <c r="K44" s="80"/>
      <c r="L44" s="80"/>
    </row>
    <row r="45" spans="1:12" s="81" customFormat="1" ht="31.5" x14ac:dyDescent="0.2">
      <c r="A45" s="89" t="s">
        <v>255</v>
      </c>
      <c r="B45" s="83" t="s">
        <v>23</v>
      </c>
      <c r="C45" s="86">
        <f>'4'!D110</f>
        <v>0</v>
      </c>
      <c r="D45" s="86">
        <f>C45</f>
        <v>0</v>
      </c>
      <c r="E45" s="86">
        <f>C45</f>
        <v>0</v>
      </c>
      <c r="F45" s="86"/>
      <c r="G45" s="86"/>
      <c r="H45" s="87"/>
      <c r="I45" s="87"/>
      <c r="J45" s="87"/>
      <c r="K45" s="80"/>
      <c r="L45" s="80"/>
    </row>
    <row r="46" spans="1:12" s="81" customFormat="1" ht="31.5" x14ac:dyDescent="0.2">
      <c r="A46" s="83" t="s">
        <v>257</v>
      </c>
      <c r="B46" s="83" t="s">
        <v>24</v>
      </c>
      <c r="C46" s="86">
        <f>'4'!D114</f>
        <v>0</v>
      </c>
      <c r="D46" s="86">
        <f>C46</f>
        <v>0</v>
      </c>
      <c r="E46" s="86">
        <f>C46</f>
        <v>0</v>
      </c>
      <c r="F46" s="86"/>
      <c r="G46" s="86"/>
      <c r="H46" s="87"/>
      <c r="I46" s="87"/>
      <c r="J46" s="87"/>
      <c r="K46" s="80"/>
      <c r="L46" s="80"/>
    </row>
    <row r="47" spans="1:12" s="81" customFormat="1" ht="31.5" x14ac:dyDescent="0.2">
      <c r="A47" s="90" t="s">
        <v>289</v>
      </c>
      <c r="B47" s="83" t="s">
        <v>25</v>
      </c>
      <c r="C47" s="86">
        <f>'4'!D118</f>
        <v>0</v>
      </c>
      <c r="D47" s="86">
        <f>C47</f>
        <v>0</v>
      </c>
      <c r="E47" s="86">
        <v>0</v>
      </c>
      <c r="F47" s="86"/>
      <c r="G47" s="86"/>
      <c r="H47" s="87"/>
      <c r="I47" s="87"/>
      <c r="J47" s="87"/>
      <c r="K47" s="80"/>
      <c r="L47" s="80"/>
    </row>
    <row r="48" spans="1:12" s="81" customFormat="1" ht="47.25" x14ac:dyDescent="0.2">
      <c r="A48" s="83" t="s">
        <v>261</v>
      </c>
      <c r="B48" s="91" t="s">
        <v>26</v>
      </c>
      <c r="C48" s="86">
        <f>'4'!D122</f>
        <v>0</v>
      </c>
      <c r="D48" s="86">
        <f>C48</f>
        <v>0</v>
      </c>
      <c r="E48" s="86">
        <f>C48</f>
        <v>0</v>
      </c>
      <c r="F48" s="86"/>
      <c r="G48" s="86"/>
      <c r="H48" s="87"/>
      <c r="I48" s="87"/>
      <c r="J48" s="87"/>
      <c r="K48" s="80"/>
      <c r="L48" s="80"/>
    </row>
    <row r="49" spans="1:12" s="81" customFormat="1" ht="15.75" x14ac:dyDescent="0.2">
      <c r="A49" s="124" t="s">
        <v>263</v>
      </c>
      <c r="B49" s="83" t="s">
        <v>272</v>
      </c>
      <c r="C49" s="86">
        <f>'4'!D126</f>
        <v>0</v>
      </c>
      <c r="D49" s="86">
        <f>C49</f>
        <v>0</v>
      </c>
      <c r="E49" s="86">
        <f>C49</f>
        <v>0</v>
      </c>
      <c r="F49" s="86"/>
      <c r="G49" s="86"/>
      <c r="H49" s="87"/>
      <c r="I49" s="87"/>
      <c r="J49" s="87"/>
      <c r="K49" s="80"/>
      <c r="L49" s="80"/>
    </row>
    <row r="50" spans="1:12" s="81" customFormat="1" ht="15.75" x14ac:dyDescent="0.2">
      <c r="A50" s="79"/>
      <c r="B50" s="83" t="s">
        <v>390</v>
      </c>
      <c r="C50" s="88">
        <f>SUM(C45:C49)</f>
        <v>0</v>
      </c>
      <c r="D50" s="88">
        <f>SUM(D45:D49)</f>
        <v>0</v>
      </c>
      <c r="E50" s="88">
        <f>SUM(E45:E49)</f>
        <v>0</v>
      </c>
      <c r="F50" s="86"/>
      <c r="G50" s="86"/>
      <c r="H50" s="87"/>
      <c r="I50" s="87"/>
      <c r="J50" s="87"/>
      <c r="K50" s="80"/>
      <c r="L50" s="80"/>
    </row>
    <row r="51" spans="1:12" s="81" customFormat="1" ht="15.75" x14ac:dyDescent="0.2">
      <c r="A51" s="90"/>
      <c r="B51" s="92" t="s">
        <v>391</v>
      </c>
      <c r="C51" s="88">
        <f>C43+C50</f>
        <v>0</v>
      </c>
      <c r="D51" s="88">
        <f>D43+D50</f>
        <v>0</v>
      </c>
      <c r="E51" s="88">
        <f>E43+E50</f>
        <v>0</v>
      </c>
      <c r="F51" s="88"/>
      <c r="G51" s="88"/>
      <c r="H51" s="93"/>
      <c r="I51" s="93"/>
      <c r="J51" s="93"/>
      <c r="K51" s="80"/>
      <c r="L51" s="80"/>
    </row>
    <row r="52" spans="1:12" s="81" customFormat="1" ht="15.75" x14ac:dyDescent="0.2">
      <c r="A52" s="90"/>
      <c r="B52" s="92" t="s">
        <v>267</v>
      </c>
      <c r="C52" s="88">
        <f>C23+C37+C51</f>
        <v>1863.4889600000001</v>
      </c>
      <c r="D52" s="88">
        <f>C52</f>
        <v>1863.4889600000001</v>
      </c>
      <c r="E52" s="88">
        <v>0</v>
      </c>
      <c r="F52" s="88"/>
      <c r="G52" s="88"/>
      <c r="H52" s="93"/>
      <c r="I52" s="93"/>
      <c r="J52" s="93"/>
      <c r="K52" s="80"/>
      <c r="L52" s="80"/>
    </row>
    <row r="53" spans="1:12" s="81" customFormat="1" ht="15.75" x14ac:dyDescent="0.2">
      <c r="A53" s="87"/>
      <c r="B53" s="100"/>
      <c r="C53" s="101"/>
      <c r="D53" s="101"/>
      <c r="E53" s="101"/>
      <c r="F53" s="101"/>
      <c r="G53" s="101"/>
      <c r="H53" s="93"/>
      <c r="I53" s="93"/>
      <c r="J53" s="93"/>
      <c r="K53" s="80"/>
      <c r="L53" s="80"/>
    </row>
    <row r="54" spans="1:12" s="81" customFormat="1" ht="15.75" x14ac:dyDescent="0.2">
      <c r="A54" s="87"/>
      <c r="B54" s="100"/>
      <c r="C54" s="101"/>
      <c r="D54" s="101"/>
      <c r="E54" s="101"/>
      <c r="F54" s="101"/>
      <c r="G54" s="101"/>
      <c r="H54" s="93"/>
      <c r="I54" s="93"/>
      <c r="J54" s="93"/>
      <c r="K54" s="80"/>
      <c r="L54" s="80"/>
    </row>
    <row r="55" spans="1:12" s="112" customFormat="1" ht="15.75" x14ac:dyDescent="0.25">
      <c r="A55" s="1100" t="s">
        <v>519</v>
      </c>
      <c r="B55" s="1100"/>
      <c r="C55" s="1100"/>
      <c r="D55" s="1100"/>
      <c r="E55" s="1100"/>
      <c r="F55" s="1100"/>
      <c r="G55" s="1100"/>
      <c r="H55" s="110"/>
      <c r="I55" s="110"/>
      <c r="J55" s="110"/>
      <c r="K55" s="111"/>
      <c r="L55" s="111"/>
    </row>
    <row r="56" spans="1:12" s="328" customFormat="1" ht="12" x14ac:dyDescent="0.2">
      <c r="A56" s="326"/>
      <c r="B56" s="1096" t="s">
        <v>474</v>
      </c>
      <c r="C56" s="1096"/>
      <c r="D56" s="1096"/>
      <c r="E56" s="1096"/>
      <c r="F56" s="1096"/>
      <c r="G56" s="326"/>
      <c r="H56" s="327"/>
      <c r="I56" s="327"/>
      <c r="J56" s="327"/>
      <c r="K56" s="327"/>
      <c r="L56" s="327"/>
    </row>
    <row r="57" spans="1:12" s="81" customFormat="1" ht="15.75" x14ac:dyDescent="0.2">
      <c r="A57" s="87"/>
      <c r="B57" s="94"/>
      <c r="C57" s="94"/>
      <c r="D57" s="94"/>
      <c r="E57" s="94"/>
      <c r="F57" s="94"/>
      <c r="G57" s="87"/>
      <c r="H57" s="80"/>
      <c r="I57" s="80"/>
      <c r="J57" s="80"/>
      <c r="K57" s="80"/>
      <c r="L57" s="80"/>
    </row>
    <row r="58" spans="1:12" s="81" customFormat="1" ht="15.75" x14ac:dyDescent="0.2">
      <c r="A58" s="1098" t="s">
        <v>520</v>
      </c>
      <c r="B58" s="1098"/>
      <c r="C58" s="1098"/>
      <c r="D58" s="1098"/>
      <c r="E58" s="1098"/>
      <c r="F58" s="1098"/>
      <c r="G58" s="1098"/>
      <c r="H58" s="80"/>
      <c r="I58" s="80"/>
      <c r="J58" s="80"/>
      <c r="K58" s="80"/>
      <c r="L58" s="80"/>
    </row>
    <row r="59" spans="1:12" s="328" customFormat="1" ht="12" x14ac:dyDescent="0.2">
      <c r="A59" s="329"/>
      <c r="B59" s="1095" t="s">
        <v>475</v>
      </c>
      <c r="C59" s="1095"/>
      <c r="D59" s="1095"/>
      <c r="E59" s="1095"/>
      <c r="F59" s="1095"/>
      <c r="H59" s="327"/>
      <c r="I59" s="327"/>
      <c r="J59" s="327"/>
      <c r="K59" s="327"/>
      <c r="L59" s="327"/>
    </row>
    <row r="60" spans="1:12" s="81" customFormat="1" ht="15.75" x14ac:dyDescent="0.2">
      <c r="A60" s="1099"/>
      <c r="B60" s="1099"/>
      <c r="C60" s="1099"/>
      <c r="D60" s="1099"/>
      <c r="E60" s="1099"/>
      <c r="F60" s="1099"/>
      <c r="G60" s="1099"/>
      <c r="H60" s="1099"/>
      <c r="I60" s="80"/>
      <c r="J60" s="80"/>
      <c r="K60" s="80"/>
      <c r="L60" s="80"/>
    </row>
    <row r="61" spans="1:12" s="81" customFormat="1" ht="15.75" x14ac:dyDescent="0.2">
      <c r="A61" s="96" t="s">
        <v>8</v>
      </c>
      <c r="B61" s="95"/>
      <c r="C61" s="95"/>
      <c r="D61" s="95"/>
      <c r="E61" s="95"/>
      <c r="F61" s="95"/>
      <c r="G61" s="95"/>
      <c r="H61" s="95"/>
      <c r="I61" s="80"/>
      <c r="J61" s="80"/>
      <c r="K61" s="80"/>
      <c r="L61" s="80"/>
    </row>
    <row r="62" spans="1:12" s="81" customFormat="1" ht="19.149999999999999" customHeight="1" x14ac:dyDescent="0.2">
      <c r="A62" s="1098" t="s">
        <v>521</v>
      </c>
      <c r="B62" s="1098"/>
      <c r="C62" s="1098"/>
      <c r="D62" s="1098"/>
      <c r="E62" s="1098"/>
      <c r="F62" s="1098"/>
      <c r="G62" s="1098"/>
      <c r="H62" s="80"/>
      <c r="I62" s="80"/>
      <c r="J62" s="80"/>
      <c r="K62" s="80"/>
      <c r="L62" s="80"/>
    </row>
    <row r="63" spans="1:12" s="328" customFormat="1" ht="12" x14ac:dyDescent="0.2">
      <c r="A63" s="329"/>
      <c r="B63" s="1095" t="s">
        <v>476</v>
      </c>
      <c r="C63" s="1095"/>
      <c r="D63" s="1095"/>
      <c r="E63" s="1095"/>
      <c r="F63" s="1095"/>
      <c r="G63" s="330"/>
      <c r="H63" s="327"/>
      <c r="I63" s="327"/>
      <c r="J63" s="327"/>
      <c r="K63" s="327"/>
      <c r="L63" s="327"/>
    </row>
    <row r="64" spans="1:12" s="81" customFormat="1" ht="15.75" x14ac:dyDescent="0.2">
      <c r="A64" s="95"/>
      <c r="B64" s="97"/>
      <c r="H64" s="80"/>
      <c r="I64" s="80"/>
      <c r="J64" s="80"/>
      <c r="K64" s="80"/>
      <c r="L64" s="80"/>
    </row>
    <row r="65" spans="1:12" s="81" customFormat="1" ht="15.75" x14ac:dyDescent="0.2">
      <c r="A65" s="95"/>
      <c r="B65" s="97"/>
      <c r="H65" s="80"/>
      <c r="I65" s="80"/>
      <c r="J65" s="80"/>
      <c r="K65" s="80"/>
      <c r="L65" s="80"/>
    </row>
  </sheetData>
  <mergeCells count="29">
    <mergeCell ref="E1:G1"/>
    <mergeCell ref="A2:G2"/>
    <mergeCell ref="A3:G3"/>
    <mergeCell ref="A4:G4"/>
    <mergeCell ref="B38:G38"/>
    <mergeCell ref="B10:G10"/>
    <mergeCell ref="B16:G16"/>
    <mergeCell ref="B24:G24"/>
    <mergeCell ref="B25:G25"/>
    <mergeCell ref="B30:G30"/>
    <mergeCell ref="A5:A8"/>
    <mergeCell ref="F7:F8"/>
    <mergeCell ref="D7:D8"/>
    <mergeCell ref="C5:G5"/>
    <mergeCell ref="B5:B8"/>
    <mergeCell ref="D6:G6"/>
    <mergeCell ref="G7:G8"/>
    <mergeCell ref="E7:E8"/>
    <mergeCell ref="C6:C8"/>
    <mergeCell ref="B63:F63"/>
    <mergeCell ref="B56:F56"/>
    <mergeCell ref="B11:G11"/>
    <mergeCell ref="A58:G58"/>
    <mergeCell ref="B59:F59"/>
    <mergeCell ref="A62:G62"/>
    <mergeCell ref="A60:H60"/>
    <mergeCell ref="A55:G55"/>
    <mergeCell ref="B44:G44"/>
    <mergeCell ref="B39:G39"/>
  </mergeCells>
  <phoneticPr fontId="2" type="noConversion"/>
  <pageMargins left="0.53" right="0.25" top="0.61" bottom="0.5" header="0.59" footer="0.5"/>
  <pageSetup paperSize="9" scale="74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9</vt:i4>
      </vt:variant>
    </vt:vector>
  </HeadingPairs>
  <TitlesOfParts>
    <vt:vector size="25" baseType="lpstr">
      <vt:lpstr>Титул</vt:lpstr>
      <vt:lpstr>Зміст</vt:lpstr>
      <vt:lpstr>Інформаційна карта ліценз.</vt:lpstr>
      <vt:lpstr>Розрахунок обсягу</vt:lpstr>
      <vt:lpstr>5</vt:lpstr>
      <vt:lpstr>4</vt:lpstr>
      <vt:lpstr>5.1</vt:lpstr>
      <vt:lpstr>5.1 (2)</vt:lpstr>
      <vt:lpstr>6</vt:lpstr>
      <vt:lpstr>7</vt:lpstr>
      <vt:lpstr>Оцінка ефективн</vt:lpstr>
      <vt:lpstr>Нижанківського,4</vt:lpstr>
      <vt:lpstr>Болехівська,27</vt:lpstr>
      <vt:lpstr>Вишнева,5</vt:lpstr>
      <vt:lpstr>Відомість матеріалів</vt:lpstr>
      <vt:lpstr>Виконання</vt:lpstr>
      <vt:lpstr>'4'!Заголовки_для_печати</vt:lpstr>
      <vt:lpstr>'5'!Заголовки_для_печати</vt:lpstr>
      <vt:lpstr>'5.1'!Заголовки_для_печати</vt:lpstr>
      <vt:lpstr>'5.1 (2)'!Заголовки_для_печати</vt:lpstr>
      <vt:lpstr>'4'!Область_печати</vt:lpstr>
      <vt:lpstr>'5'!Область_печати</vt:lpstr>
      <vt:lpstr>'5.1 (2)'!Область_печати</vt:lpstr>
      <vt:lpstr>'6'!Область_печати</vt:lpstr>
      <vt:lpstr>'7'!Область_печати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OksanaK</cp:lastModifiedBy>
  <cp:lastPrinted>2023-07-03T11:38:45Z</cp:lastPrinted>
  <dcterms:created xsi:type="dcterms:W3CDTF">2011-09-13T12:33:42Z</dcterms:created>
  <dcterms:modified xsi:type="dcterms:W3CDTF">2023-07-03T11:53:01Z</dcterms:modified>
</cp:coreProperties>
</file>