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robota\print\2024\09\"/>
    </mc:Choice>
  </mc:AlternateContent>
  <xr:revisionPtr revIDLastSave="0" documentId="13_ncr:1_{3BE32C4E-F17F-4514-95F9-9E4C5BFFB31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зведена" sheetId="6" r:id="rId1"/>
    <sheet name="виробництво" sheetId="3" r:id="rId2"/>
    <sheet name="транспортування" sheetId="2" r:id="rId3"/>
    <sheet name="постачання" sheetId="1" r:id="rId4"/>
    <sheet name="Вода" sheetId="7" r:id="rId5"/>
  </sheets>
  <definedNames>
    <definedName name="_xlnm.Print_Area" localSheetId="1">виробництво!$A$1:$J$30</definedName>
    <definedName name="_xlnm.Print_Area" localSheetId="0">зведена!$A$1:$G$38</definedName>
    <definedName name="_xlnm.Print_Area" localSheetId="3">постачання!$A$1:$L$30</definedName>
    <definedName name="_xlnm.Print_Area" localSheetId="2">транспортування!$A$1:$J$33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24" i="3"/>
  <c r="C20" i="7" l="1"/>
  <c r="D20" i="7" s="1"/>
  <c r="C19" i="7"/>
  <c r="D19" i="7" s="1"/>
  <c r="D18" i="7"/>
  <c r="C15" i="7"/>
  <c r="C22" i="7" s="1"/>
  <c r="D10" i="7"/>
  <c r="D9" i="7"/>
  <c r="C17" i="7" l="1"/>
  <c r="C23" i="7" s="1"/>
  <c r="D24" i="7" s="1"/>
  <c r="D15" i="7"/>
  <c r="D17" i="7" s="1"/>
  <c r="D22" i="7" s="1"/>
  <c r="G11" i="1"/>
  <c r="D25" i="7" l="1"/>
  <c r="D26" i="7" s="1"/>
  <c r="I22" i="2"/>
  <c r="F13" i="2"/>
  <c r="D27" i="7" l="1"/>
  <c r="J20" i="3"/>
  <c r="J19" i="3"/>
  <c r="H17" i="3"/>
  <c r="I18" i="1" l="1"/>
  <c r="G18" i="1"/>
  <c r="E18" i="1"/>
  <c r="C18" i="1"/>
  <c r="I11" i="1" l="1"/>
  <c r="F17" i="1"/>
  <c r="F16" i="1"/>
  <c r="F15" i="1"/>
  <c r="F14" i="1"/>
  <c r="F13" i="1"/>
  <c r="F12" i="1"/>
  <c r="D17" i="1"/>
  <c r="D16" i="1"/>
  <c r="D14" i="1"/>
  <c r="D13" i="1"/>
  <c r="D12" i="1"/>
  <c r="D25" i="2" l="1"/>
  <c r="D23" i="2"/>
  <c r="H14" i="1" l="1"/>
  <c r="H15" i="1"/>
  <c r="D24" i="2" l="1"/>
  <c r="D20" i="2"/>
  <c r="D19" i="2"/>
  <c r="D18" i="2"/>
  <c r="D17" i="2"/>
  <c r="D16" i="2"/>
  <c r="D15" i="2"/>
  <c r="D14" i="2"/>
  <c r="D13" i="2"/>
  <c r="G32" i="6" l="1"/>
  <c r="F32" i="6"/>
  <c r="E32" i="6"/>
  <c r="D32" i="6"/>
  <c r="G31" i="6"/>
  <c r="F31" i="6"/>
  <c r="E31" i="6"/>
  <c r="D31" i="6"/>
  <c r="D29" i="6"/>
  <c r="D27" i="6"/>
  <c r="G29" i="6"/>
  <c r="G28" i="6"/>
  <c r="G27" i="6"/>
  <c r="F29" i="6"/>
  <c r="F27" i="6"/>
  <c r="F28" i="6"/>
  <c r="E29" i="6"/>
  <c r="E28" i="6"/>
  <c r="E27" i="6"/>
  <c r="D28" i="6"/>
  <c r="G24" i="6"/>
  <c r="G23" i="6"/>
  <c r="G22" i="6"/>
  <c r="G21" i="6"/>
  <c r="G20" i="6"/>
  <c r="G19" i="6"/>
  <c r="G18" i="6"/>
  <c r="G17" i="6"/>
  <c r="G16" i="6"/>
  <c r="F24" i="6"/>
  <c r="F23" i="6"/>
  <c r="F22" i="6"/>
  <c r="F21" i="6"/>
  <c r="F20" i="6"/>
  <c r="F19" i="6"/>
  <c r="F18" i="6"/>
  <c r="F17" i="6"/>
  <c r="F16" i="6"/>
  <c r="E24" i="6"/>
  <c r="E23" i="6"/>
  <c r="E22" i="6"/>
  <c r="E21" i="6"/>
  <c r="E20" i="6"/>
  <c r="E19" i="6"/>
  <c r="E18" i="6"/>
  <c r="E17" i="6"/>
  <c r="E16" i="6"/>
  <c r="D24" i="6"/>
  <c r="D23" i="6"/>
  <c r="D22" i="6"/>
  <c r="D21" i="6"/>
  <c r="D20" i="6"/>
  <c r="D19" i="6"/>
  <c r="D18" i="6"/>
  <c r="D17" i="6"/>
  <c r="D16" i="6"/>
  <c r="C31" i="6" l="1"/>
  <c r="C32" i="6"/>
  <c r="C17" i="6"/>
  <c r="C19" i="6"/>
  <c r="C21" i="6"/>
  <c r="C23" i="6"/>
  <c r="E15" i="6"/>
  <c r="E25" i="6" s="1"/>
  <c r="C18" i="6"/>
  <c r="C20" i="6"/>
  <c r="C22" i="6"/>
  <c r="G15" i="6"/>
  <c r="G25" i="6" s="1"/>
  <c r="E26" i="6"/>
  <c r="F26" i="6"/>
  <c r="G26" i="6"/>
  <c r="C29" i="6"/>
  <c r="C16" i="6"/>
  <c r="C24" i="6"/>
  <c r="F15" i="6"/>
  <c r="F25" i="6" s="1"/>
  <c r="D26" i="6"/>
  <c r="C27" i="6"/>
  <c r="C28" i="6"/>
  <c r="D15" i="6"/>
  <c r="D25" i="6" s="1"/>
  <c r="J24" i="3"/>
  <c r="F24" i="3"/>
  <c r="D24" i="3"/>
  <c r="J23" i="3"/>
  <c r="H23" i="3"/>
  <c r="F23" i="3"/>
  <c r="D23" i="3"/>
  <c r="J22" i="3"/>
  <c r="H22" i="3"/>
  <c r="H21" i="3" s="1"/>
  <c r="F22" i="3"/>
  <c r="F21" i="3" s="1"/>
  <c r="D22" i="3"/>
  <c r="I21" i="3"/>
  <c r="G21" i="3"/>
  <c r="E21" i="3"/>
  <c r="C21" i="3"/>
  <c r="H20" i="3"/>
  <c r="F20" i="3"/>
  <c r="D20" i="3"/>
  <c r="F19" i="3"/>
  <c r="D19" i="3"/>
  <c r="J18" i="3"/>
  <c r="H18" i="3"/>
  <c r="F18" i="3"/>
  <c r="D18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I12" i="3"/>
  <c r="G12" i="3"/>
  <c r="E12" i="3"/>
  <c r="C12" i="3"/>
  <c r="J25" i="2"/>
  <c r="F25" i="2"/>
  <c r="J24" i="2"/>
  <c r="H24" i="2"/>
  <c r="F24" i="2"/>
  <c r="J23" i="2"/>
  <c r="H23" i="2"/>
  <c r="F23" i="2"/>
  <c r="G22" i="2"/>
  <c r="E22" i="2"/>
  <c r="C22" i="2"/>
  <c r="D22" i="2" s="1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J15" i="2"/>
  <c r="H15" i="2"/>
  <c r="F15" i="2"/>
  <c r="J14" i="2"/>
  <c r="H14" i="2"/>
  <c r="F14" i="2"/>
  <c r="J13" i="2"/>
  <c r="H13" i="2"/>
  <c r="I12" i="2"/>
  <c r="I21" i="2" s="1"/>
  <c r="G12" i="2"/>
  <c r="G21" i="2" s="1"/>
  <c r="E12" i="2"/>
  <c r="E21" i="2" s="1"/>
  <c r="C12" i="2"/>
  <c r="C21" i="2" s="1"/>
  <c r="J21" i="1"/>
  <c r="H21" i="1"/>
  <c r="F21" i="1"/>
  <c r="D21" i="1"/>
  <c r="J20" i="1"/>
  <c r="H20" i="1"/>
  <c r="J19" i="1"/>
  <c r="H19" i="1"/>
  <c r="F19" i="1"/>
  <c r="F18" i="1" s="1"/>
  <c r="D19" i="1"/>
  <c r="D18" i="1" s="1"/>
  <c r="J17" i="1"/>
  <c r="H17" i="1"/>
  <c r="J16" i="1"/>
  <c r="H16" i="1"/>
  <c r="H11" i="1" s="1"/>
  <c r="J15" i="1"/>
  <c r="D15" i="1"/>
  <c r="J14" i="1"/>
  <c r="J13" i="1"/>
  <c r="J12" i="1"/>
  <c r="E11" i="1"/>
  <c r="C11" i="1"/>
  <c r="J21" i="3" l="1"/>
  <c r="E25" i="3"/>
  <c r="C26" i="2"/>
  <c r="D27" i="2" s="1"/>
  <c r="D10" i="2" s="1"/>
  <c r="D12" i="6" s="1"/>
  <c r="E26" i="2"/>
  <c r="F27" i="2" s="1"/>
  <c r="F10" i="2" s="1"/>
  <c r="E12" i="6" s="1"/>
  <c r="J12" i="3"/>
  <c r="F12" i="3"/>
  <c r="D12" i="3"/>
  <c r="H12" i="3"/>
  <c r="H18" i="1"/>
  <c r="D11" i="1"/>
  <c r="H22" i="2"/>
  <c r="G25" i="3"/>
  <c r="G10" i="3" s="1"/>
  <c r="J18" i="1"/>
  <c r="I22" i="1"/>
  <c r="I9" i="1" s="1"/>
  <c r="I25" i="3"/>
  <c r="I10" i="3" s="1"/>
  <c r="J11" i="1"/>
  <c r="G22" i="1"/>
  <c r="G9" i="1" s="1"/>
  <c r="F11" i="1"/>
  <c r="F23" i="1" s="1"/>
  <c r="E22" i="1"/>
  <c r="D23" i="1"/>
  <c r="D9" i="1" s="1"/>
  <c r="D13" i="6" s="1"/>
  <c r="C22" i="1"/>
  <c r="C9" i="1" s="1"/>
  <c r="J12" i="2"/>
  <c r="J21" i="2" s="1"/>
  <c r="J22" i="2"/>
  <c r="I26" i="2"/>
  <c r="H12" i="2"/>
  <c r="H21" i="2" s="1"/>
  <c r="G26" i="2"/>
  <c r="H27" i="2" s="1"/>
  <c r="F22" i="2"/>
  <c r="F12" i="2"/>
  <c r="F21" i="2" s="1"/>
  <c r="D21" i="3"/>
  <c r="C25" i="3"/>
  <c r="C10" i="3" s="1"/>
  <c r="C15" i="6"/>
  <c r="C25" i="6" s="1"/>
  <c r="C26" i="6"/>
  <c r="E10" i="2" l="1"/>
  <c r="D26" i="3"/>
  <c r="D10" i="3" s="1"/>
  <c r="D11" i="6" s="1"/>
  <c r="D10" i="6" s="1"/>
  <c r="H23" i="1"/>
  <c r="J23" i="1"/>
  <c r="J9" i="1" s="1"/>
  <c r="G13" i="6" s="1"/>
  <c r="C10" i="2"/>
  <c r="H9" i="1"/>
  <c r="F13" i="6" s="1"/>
  <c r="J26" i="3"/>
  <c r="J10" i="3" s="1"/>
  <c r="G11" i="6" s="1"/>
  <c r="H26" i="3"/>
  <c r="H10" i="3" s="1"/>
  <c r="F11" i="6" s="1"/>
  <c r="F9" i="1"/>
  <c r="E13" i="6" s="1"/>
  <c r="E9" i="1"/>
  <c r="H10" i="2"/>
  <c r="F12" i="6" s="1"/>
  <c r="G10" i="2"/>
  <c r="J27" i="2"/>
  <c r="J10" i="2" s="1"/>
  <c r="G12" i="6" s="1"/>
  <c r="I10" i="2"/>
  <c r="F26" i="3"/>
  <c r="F10" i="3" s="1"/>
  <c r="E11" i="6" s="1"/>
  <c r="E10" i="6" s="1"/>
  <c r="E10" i="3"/>
  <c r="D30" i="6"/>
  <c r="F30" i="6"/>
  <c r="G30" i="6"/>
  <c r="E30" i="6"/>
  <c r="D12" i="2"/>
  <c r="D21" i="2" s="1"/>
  <c r="G10" i="6" l="1"/>
  <c r="F10" i="6"/>
  <c r="C30" i="6"/>
</calcChain>
</file>

<file path=xl/sharedStrings.xml><?xml version="1.0" encoding="utf-8"?>
<sst xmlns="http://schemas.openxmlformats.org/spreadsheetml/2006/main" count="297" uniqueCount="145">
  <si>
    <t>без ПДВ</t>
  </si>
  <si>
    <t>№    з/п</t>
  </si>
  <si>
    <t>Назва  показника</t>
  </si>
  <si>
    <t xml:space="preserve">Для  потреб  населення </t>
  </si>
  <si>
    <t>Для  потреб  бюджетних  установ</t>
  </si>
  <si>
    <t>Для  потреб  релігійних  організацій</t>
  </si>
  <si>
    <t xml:space="preserve">Для  потреб  інших  споживачів </t>
  </si>
  <si>
    <t>тис. грн.</t>
  </si>
  <si>
    <t>грн/ Гкал</t>
  </si>
  <si>
    <t>І</t>
  </si>
  <si>
    <t>Тарифи  на постачання  теплової  енергії</t>
  </si>
  <si>
    <t>ІІ</t>
  </si>
  <si>
    <t>Структура  тарифів на  постачання теплової  енергії</t>
  </si>
  <si>
    <t>Виробнича собівартість,у  т.ч. :</t>
  </si>
  <si>
    <t>1. 2.</t>
  </si>
  <si>
    <t>матеріали, запчастини  та інші матер. ресурси</t>
  </si>
  <si>
    <t>1. 3.</t>
  </si>
  <si>
    <t>витрати  на електроенергію</t>
  </si>
  <si>
    <t>1. 4.</t>
  </si>
  <si>
    <t>витрати  на оплату  праці</t>
  </si>
  <si>
    <t>1. 5.</t>
  </si>
  <si>
    <t>відрахування  на соціальні  заходи</t>
  </si>
  <si>
    <t>1. 6.</t>
  </si>
  <si>
    <t>амортизаційні  відрахування</t>
  </si>
  <si>
    <t>1. 7.</t>
  </si>
  <si>
    <t>інші  витрати  собівартості</t>
  </si>
  <si>
    <t>2.</t>
  </si>
  <si>
    <t>Розрахунковий  прибуток, у т.ч. :</t>
  </si>
  <si>
    <t>2. 1.</t>
  </si>
  <si>
    <t>податок  на прибуток</t>
  </si>
  <si>
    <t>2. 2.</t>
  </si>
  <si>
    <t>на  розвиток  виробництва</t>
  </si>
  <si>
    <t>2. 3.</t>
  </si>
  <si>
    <t>інше  використання прибутку</t>
  </si>
  <si>
    <t>3.</t>
  </si>
  <si>
    <t>Вартість  теплової  енергії  за відповідними  тарифами</t>
  </si>
  <si>
    <t>4.</t>
  </si>
  <si>
    <t xml:space="preserve">Тарифи  на  постачання теплової  енергії, грн/ Гкал           (без  ПДВ)  </t>
  </si>
  <si>
    <t>5.</t>
  </si>
  <si>
    <t>Обсяг  реалізації  теплової  енергії власним  споживачам, Гкал</t>
  </si>
  <si>
    <t>Структура  тарифів на транспортування теплової  енергії комунального  підприємства  "Стрийтеплоенерго"</t>
  </si>
  <si>
    <t>Тарифи  на транспортування теплової  енергії</t>
  </si>
  <si>
    <t>Структура  тарифів на  транспортування  теплової  енергії</t>
  </si>
  <si>
    <t>вода</t>
  </si>
  <si>
    <t>Витрати  для компенсації  втрат ТЕ в теплових  мережах</t>
  </si>
  <si>
    <t>Повна  собівартість</t>
  </si>
  <si>
    <t>4. 1.</t>
  </si>
  <si>
    <t>4. 2.</t>
  </si>
  <si>
    <t>4. 3.</t>
  </si>
  <si>
    <t>6.</t>
  </si>
  <si>
    <t xml:space="preserve">Тарифи  на транспортування теплової  енергії, грн/ Гкал           (без  ПДВ)  </t>
  </si>
  <si>
    <t>Структура  тарифів  на виробництво теплової  енергії комунального  підприємства "Стрийтеплоенерго"</t>
  </si>
  <si>
    <t xml:space="preserve">Тарифи  на виробництво  теплової  енергії </t>
  </si>
  <si>
    <t>Структура  тарифів  на виробництво  теплової  енергії</t>
  </si>
  <si>
    <t>Виробнича собівартість  виробництва  теплової  енергії  власними  котельнями,у  т.ч. :</t>
  </si>
  <si>
    <t>1.1 .</t>
  </si>
  <si>
    <t>витрати  на газ</t>
  </si>
  <si>
    <t>1. 8.</t>
  </si>
  <si>
    <t xml:space="preserve">Тарифи  на виробництво теплової  енергії, грн/ Гкал           (без  ПДВ)  </t>
  </si>
  <si>
    <t>Обсяг  відпуску  ТЕ власним  споживачам, Гкал</t>
  </si>
  <si>
    <t>Структура  тарифів на теплову енергію комунального  підприємства  "Стрийтеплоенерго"</t>
  </si>
  <si>
    <t>Усього</t>
  </si>
  <si>
    <t>1.1.</t>
  </si>
  <si>
    <t>Тарифи  на теплову енергію, у тому числі</t>
  </si>
  <si>
    <t>1.2</t>
  </si>
  <si>
    <t>1.3</t>
  </si>
  <si>
    <t>1.1</t>
  </si>
  <si>
    <t>тарифи на виробництво теплової енергії</t>
  </si>
  <si>
    <t xml:space="preserve">тарифи на транспортування теплової енергії </t>
  </si>
  <si>
    <t>тарифи на постачання теплової енергії</t>
  </si>
  <si>
    <t>Структура тарифів на теплову енергію, грн/Гкал</t>
  </si>
  <si>
    <t>Структура  витрат на   теплову  енергію, тис. грн на рік</t>
  </si>
  <si>
    <t>7.</t>
  </si>
  <si>
    <t>Х</t>
  </si>
  <si>
    <t xml:space="preserve">Структура  тарифів на постачання теплової  енергії комунального  підприємства </t>
  </si>
  <si>
    <t>"Стрийтеплоенерго"</t>
  </si>
  <si>
    <t>1.8.</t>
  </si>
  <si>
    <t>3</t>
  </si>
  <si>
    <t>4</t>
  </si>
  <si>
    <t>4.1.</t>
  </si>
  <si>
    <t>4.2.</t>
  </si>
  <si>
    <t>4.3.</t>
  </si>
  <si>
    <t xml:space="preserve">                                                                         </t>
  </si>
  <si>
    <t xml:space="preserve">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</si>
  <si>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</si>
  <si>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>до рішення виконавчого комітету</t>
  </si>
  <si>
    <t>Додаток 3</t>
  </si>
  <si>
    <t>Додаток 4</t>
  </si>
  <si>
    <t>Додаток 2</t>
  </si>
  <si>
    <t>Додаток 1</t>
  </si>
  <si>
    <t>№ з/п</t>
  </si>
  <si>
    <t>Назва показника</t>
  </si>
  <si>
    <t>Послуга з постачання гарячої води</t>
  </si>
  <si>
    <t>тис. грн</t>
  </si>
  <si>
    <t>грн/м³</t>
  </si>
  <si>
    <t>зокрема паливна складова 2205грн.*550,75</t>
  </si>
  <si>
    <t>Витрати на утримання абонентської служби, зокрема:</t>
  </si>
  <si>
    <t>2.1</t>
  </si>
  <si>
    <t>витрати на оплату праці</t>
  </si>
  <si>
    <t>2.2</t>
  </si>
  <si>
    <t>внески на соціальні заходи</t>
  </si>
  <si>
    <t>2.3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</si>
  <si>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</si>
  <si>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</si>
  <si>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</si>
  <si>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</si>
  <si>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Розрахунковий прибуток,усього                                                                   зокрема:</t>
  </si>
  <si>
    <t>6.1</t>
  </si>
  <si>
    <t>прибуток у тарифі на теплову енергію для потреб відповідної категорії споживачів(172,08 грн/Гкал</t>
  </si>
  <si>
    <t>6.2</t>
  </si>
  <si>
    <t>податок на прибуток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</si>
  <si>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</si>
  <si>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</si>
  <si>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</si>
  <si>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 , без ПДВ</t>
  </si>
  <si>
    <t>x</t>
  </si>
  <si>
    <t>Плановані тарифи на послуги з ПДВ, усього, зокрема:</t>
  </si>
  <si>
    <t>11.1</t>
  </si>
  <si>
    <t>паливна складова з ПДВ</t>
  </si>
  <si>
    <t>11.2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</si>
  <si>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</si>
  <si>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</si>
  <si>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Обсяг споживання гарячої води відповідною категорією споживачів, тис. м 3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</si>
  <si>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</si>
  <si>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</si>
  <si>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15.1</t>
  </si>
  <si>
    <t>абонентська служба</t>
  </si>
  <si>
    <t>15.2</t>
  </si>
  <si>
    <t>решта працівників, задіяних у наданні послуг</t>
  </si>
  <si>
    <t>16</t>
  </si>
  <si>
    <t>Обсяг холодної води для підігріву, тис. м-3</t>
  </si>
  <si>
    <t>17</t>
  </si>
  <si>
    <t>Вартість 1 м-3 холодної води без ПДВ, грн</t>
  </si>
  <si>
    <t>18</t>
  </si>
  <si>
    <t>Питомі норми, враховані у планованих тарифах на послуги з постачання гарячої води, Гкал/м-3</t>
  </si>
  <si>
    <t>Додаток 5</t>
  </si>
  <si>
    <t xml:space="preserve">Структура тарифу на послугу з постачання гарячої врди для бюджетних установ комунальногог підприємства "Стрийтеплоенерго </t>
  </si>
  <si>
    <t>Собівартість власної теплової енергії, врахована у встановлених тарифах на теплову енергію для потреб відповідної категорії споживачів (3768,36 грн*550,75Гкал)</t>
  </si>
  <si>
    <t>Куруюча справами виконавчого комітету</t>
  </si>
  <si>
    <t xml:space="preserve">                                           Оксана ЗАТВАРНИЦЬКА</t>
  </si>
  <si>
    <t xml:space="preserve">                       Оксана ЗАТВАРНИЦЬКА</t>
  </si>
  <si>
    <t xml:space="preserve">                      Оксана ЗАТВАРНИЦЬКА</t>
  </si>
  <si>
    <t xml:space="preserve">         Оксана ЗАТВАРНИЦЬКА</t>
  </si>
  <si>
    <t xml:space="preserve">                                          Оксана ЗАТВАРНИЦЬКА</t>
  </si>
  <si>
    <t>від  03.10.2024  № 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</si>
</sst>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0" fillId="0" borderId="3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3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0" fillId="0" borderId="0" xfId="0" applyNumberForma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6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2" fontId="1" fillId="0" borderId="3" xfId="0" applyNumberFormat="1" applyFont="1" applyBorder="1"/>
    <xf numFmtId="164" fontId="1" fillId="0" borderId="3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0" fontId="6" fillId="0" borderId="0" xfId="0" applyFont="1"/>
    <xf numFmtId="0" fontId="0" fillId="2" borderId="1" xfId="0" applyFill="1" applyBorder="1"/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/>
    </xf>
    <xf numFmtId="16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2" fontId="6" fillId="2" borderId="1" xfId="0" applyNumberFormat="1" applyFont="1" applyFill="1" applyBorder="1"/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2" fontId="0" fillId="2" borderId="1" xfId="0" applyNumberFormat="1" applyFill="1" applyBorder="1"/>
    <xf numFmtId="2" fontId="1" fillId="2" borderId="1" xfId="0" applyNumberFormat="1" applyFont="1" applyFill="1" applyBorder="1"/>
    <xf numFmtId="0" fontId="1" fillId="2" borderId="1" xfId="0" applyFont="1" applyFill="1" applyBorder="1"/>
    <xf numFmtId="0" fontId="9" fillId="0" borderId="3" xfId="0" applyFont="1" applyBorder="1"/>
    <xf numFmtId="0" fontId="9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view="pageBreakPreview" zoomScaleNormal="100" zoomScaleSheetLayoutView="100" workbookViewId="0">
      <selection activeCell="E4" sqref="E4"/>
    </sheetView>
  </sheetViews>
  <sheetFormatPr defaultRowHeight="15" x14ac:dyDescent="0.25"/>
  <cols>
    <col min="1" max="1" width="4.7109375" customWidth="1"/>
    <col min="2" max="2" width="32.140625" customWidth="1"/>
    <col min="3" max="3" width="13.28515625" customWidth="1"/>
    <col min="4" max="4" width="12.42578125" customWidth="1"/>
    <col min="5" max="5" width="13.140625" customWidth="1"/>
    <col min="6" max="6" width="13" customWidth="1"/>
    <col min="7" max="7" width="12.85546875" customWidth="1"/>
    <col min="8" max="8" width="9.5703125" bestFit="1" customWidth="1"/>
  </cols>
  <sheetData>
    <row r="1" spans="1:7" x14ac:dyDescent="0.25">
      <c r="E1" t="s">
        <v>89</v>
      </c>
    </row>
    <row r="2" spans="1:7" x14ac:dyDescent="0.25">
      <c r="E2" s="46" t="s">
        <v>85</v>
      </c>
      <c r="F2" s="46"/>
      <c r="G2" s="46"/>
    </row>
    <row r="3" spans="1:7" x14ac:dyDescent="0.25">
      <c r="E3" t="s">
        <v>144</v>
      </c>
    </row>
    <row r="5" spans="1:7" ht="12.75" customHeight="1" x14ac:dyDescent="0.25">
      <c r="A5" s="82" t="s">
        <v>60</v>
      </c>
      <c r="B5" s="82"/>
      <c r="C5" s="82"/>
      <c r="D5" s="82"/>
      <c r="E5" s="82"/>
      <c r="F5" s="82"/>
      <c r="G5" s="82"/>
    </row>
    <row r="6" spans="1:7" ht="15" customHeight="1" x14ac:dyDescent="0.25">
      <c r="G6" s="24"/>
    </row>
    <row r="7" spans="1:7" x14ac:dyDescent="0.25">
      <c r="G7" s="33" t="s">
        <v>0</v>
      </c>
    </row>
    <row r="8" spans="1:7" ht="45" x14ac:dyDescent="0.25">
      <c r="A8" s="6" t="s">
        <v>1</v>
      </c>
      <c r="B8" s="21" t="s">
        <v>2</v>
      </c>
      <c r="C8" s="21" t="s">
        <v>61</v>
      </c>
      <c r="D8" s="6" t="s">
        <v>3</v>
      </c>
      <c r="E8" s="6" t="s">
        <v>4</v>
      </c>
      <c r="F8" s="6" t="s">
        <v>5</v>
      </c>
      <c r="G8" s="6" t="s">
        <v>6</v>
      </c>
    </row>
    <row r="9" spans="1:7" x14ac:dyDescent="0.25">
      <c r="A9" s="6" t="s">
        <v>9</v>
      </c>
      <c r="B9" s="83" t="s">
        <v>70</v>
      </c>
      <c r="C9" s="84"/>
      <c r="D9" s="84"/>
      <c r="E9" s="84"/>
      <c r="F9" s="84"/>
      <c r="G9" s="85"/>
    </row>
    <row r="10" spans="1:7" ht="30" x14ac:dyDescent="0.25">
      <c r="A10" s="6">
        <v>1</v>
      </c>
      <c r="B10" s="7" t="s">
        <v>63</v>
      </c>
      <c r="C10" s="34" t="s">
        <v>73</v>
      </c>
      <c r="D10" s="8">
        <f>D11+D12+D13</f>
        <v>2655.905249656445</v>
      </c>
      <c r="E10" s="8">
        <f>(E11+E12+E13)</f>
        <v>4084.2397459755689</v>
      </c>
      <c r="F10" s="8">
        <f>(F11+F12+F13)+0.01</f>
        <v>3884.8397975348312</v>
      </c>
      <c r="G10" s="8">
        <f>(G11+G12+G13)</f>
        <v>3884.8430040858307</v>
      </c>
    </row>
    <row r="11" spans="1:7" ht="25.5" x14ac:dyDescent="0.25">
      <c r="A11" s="25" t="s">
        <v>66</v>
      </c>
      <c r="B11" s="26" t="s">
        <v>67</v>
      </c>
      <c r="C11" s="6" t="s">
        <v>73</v>
      </c>
      <c r="D11" s="11">
        <f>виробництво!D10</f>
        <v>1935.938181850132</v>
      </c>
      <c r="E11" s="11">
        <f>виробництво!F10</f>
        <v>3221.4390980003072</v>
      </c>
      <c r="F11" s="11">
        <f>виробництво!H10</f>
        <v>3041.977803073421</v>
      </c>
      <c r="G11" s="11">
        <f>виробництво!J10</f>
        <v>3041.9762634642971</v>
      </c>
    </row>
    <row r="12" spans="1:7" ht="25.5" x14ac:dyDescent="0.25">
      <c r="A12" s="25" t="s">
        <v>64</v>
      </c>
      <c r="B12" s="26" t="s">
        <v>68</v>
      </c>
      <c r="C12" s="6" t="s">
        <v>73</v>
      </c>
      <c r="D12" s="11">
        <f>транспортування!D10</f>
        <v>672.1768792895715</v>
      </c>
      <c r="E12" s="11">
        <f>транспортування!F10</f>
        <v>815.0097048686705</v>
      </c>
      <c r="F12" s="11">
        <f>транспортування!H10</f>
        <v>795.06584978787703</v>
      </c>
      <c r="G12" s="11">
        <f>транспортування!J10</f>
        <v>795.07210599503151</v>
      </c>
    </row>
    <row r="13" spans="1:7" ht="25.5" x14ac:dyDescent="0.25">
      <c r="A13" s="25" t="s">
        <v>65</v>
      </c>
      <c r="B13" s="26" t="s">
        <v>69</v>
      </c>
      <c r="C13" s="6" t="s">
        <v>73</v>
      </c>
      <c r="D13" s="11">
        <f>постачання!D9</f>
        <v>47.790188516741487</v>
      </c>
      <c r="E13" s="11">
        <f>постачання!F9</f>
        <v>47.790943106591193</v>
      </c>
      <c r="F13" s="11">
        <f>постачання!H9</f>
        <v>47.786144673533009</v>
      </c>
      <c r="G13" s="11">
        <f>постачання!J9</f>
        <v>47.794634626501889</v>
      </c>
    </row>
    <row r="14" spans="1:7" x14ac:dyDescent="0.25">
      <c r="A14" s="6" t="s">
        <v>11</v>
      </c>
      <c r="B14" s="80" t="s">
        <v>71</v>
      </c>
      <c r="C14" s="81"/>
      <c r="D14" s="81"/>
      <c r="E14" s="81"/>
      <c r="F14" s="81"/>
      <c r="G14" s="81"/>
    </row>
    <row r="15" spans="1:7" x14ac:dyDescent="0.25">
      <c r="A15" s="9">
        <v>1</v>
      </c>
      <c r="B15" s="10" t="s">
        <v>13</v>
      </c>
      <c r="C15" s="11">
        <f>C16+C17+C18+C19+C20+C21+C22+C23</f>
        <v>137172.247</v>
      </c>
      <c r="D15" s="31">
        <f>D16+D17+D18+D19+D20+D21+D22+D23</f>
        <v>94171.69</v>
      </c>
      <c r="E15" s="31">
        <f>E16+E17+E18+E19+E20+E21+E22+E23</f>
        <v>40491.67</v>
      </c>
      <c r="F15" s="31">
        <f>F16+F17+F18+F19+F20+F21+F22+F23</f>
        <v>118.12700000000001</v>
      </c>
      <c r="G15" s="31">
        <f>G16+G17+G18+G19+G20+G21+G22+G23</f>
        <v>2390.7600000000002</v>
      </c>
    </row>
    <row r="16" spans="1:7" x14ac:dyDescent="0.25">
      <c r="A16" s="27" t="s">
        <v>62</v>
      </c>
      <c r="B16" s="22" t="s">
        <v>56</v>
      </c>
      <c r="C16" s="28">
        <f>D16+E16+F16+G16</f>
        <v>74872.186999999991</v>
      </c>
      <c r="D16" s="11">
        <f>виробництво!C13</f>
        <v>46693.09</v>
      </c>
      <c r="E16" s="11">
        <f>виробництво!E13</f>
        <v>26534.959999999999</v>
      </c>
      <c r="F16" s="11">
        <f>виробництво!G13</f>
        <v>77.417000000000002</v>
      </c>
      <c r="G16" s="5">
        <f>виробництво!I13</f>
        <v>1566.72</v>
      </c>
    </row>
    <row r="17" spans="1:8" ht="30" x14ac:dyDescent="0.25">
      <c r="A17" s="13" t="s">
        <v>14</v>
      </c>
      <c r="B17" s="14" t="s">
        <v>15</v>
      </c>
      <c r="C17" s="28">
        <f t="shared" ref="C17:C24" si="0">D17+E17+F17+G17</f>
        <v>9476.130000000001</v>
      </c>
      <c r="D17" s="5">
        <f>виробництво!C14+транспортування!C13</f>
        <v>7221.72</v>
      </c>
      <c r="E17" s="5">
        <f>виробництво!E14+транспортування!E13+постачання!E12</f>
        <v>2122.88</v>
      </c>
      <c r="F17" s="5">
        <f>виробництво!G14+транспортування!G13</f>
        <v>6.1999999999999993</v>
      </c>
      <c r="G17" s="5">
        <f>виробництво!I14+транспортування!I13</f>
        <v>125.33</v>
      </c>
    </row>
    <row r="18" spans="1:8" x14ac:dyDescent="0.25">
      <c r="A18" s="13" t="s">
        <v>16</v>
      </c>
      <c r="B18" s="14" t="s">
        <v>43</v>
      </c>
      <c r="C18" s="28">
        <f t="shared" si="0"/>
        <v>716.2600000000001</v>
      </c>
      <c r="D18" s="5">
        <f>виробництво!C15+транспортування!C14</f>
        <v>545.86</v>
      </c>
      <c r="E18" s="5">
        <f>виробництво!E15+транспортування!E14</f>
        <v>160.46</v>
      </c>
      <c r="F18" s="5">
        <f>виробництво!G15+транспортування!G14</f>
        <v>0.47000000000000003</v>
      </c>
      <c r="G18" s="5">
        <f>виробництво!I15+транспортування!I14</f>
        <v>9.4699999999999989</v>
      </c>
    </row>
    <row r="19" spans="1:8" x14ac:dyDescent="0.25">
      <c r="A19" s="13" t="s">
        <v>18</v>
      </c>
      <c r="B19" s="15" t="s">
        <v>17</v>
      </c>
      <c r="C19" s="28">
        <f t="shared" si="0"/>
        <v>9393.25</v>
      </c>
      <c r="D19" s="11">
        <f>виробництво!C16+транспортування!C15</f>
        <v>7158.55</v>
      </c>
      <c r="E19" s="5">
        <f>виробництво!E16+транспортування!E15</f>
        <v>2104.31</v>
      </c>
      <c r="F19" s="5">
        <f>виробництво!G16+транспортування!G15</f>
        <v>6.1400000000000006</v>
      </c>
      <c r="G19" s="5">
        <f>виробництво!I16+транспортування!I15</f>
        <v>124.25</v>
      </c>
    </row>
    <row r="20" spans="1:8" x14ac:dyDescent="0.25">
      <c r="A20" s="13" t="s">
        <v>20</v>
      </c>
      <c r="B20" s="15" t="s">
        <v>19</v>
      </c>
      <c r="C20" s="28">
        <f t="shared" si="0"/>
        <v>12573.099999999999</v>
      </c>
      <c r="D20" s="5">
        <f>виробництво!C17+транспортування!C16+постачання!C14</f>
        <v>9581.9</v>
      </c>
      <c r="E20" s="11">
        <f>виробництво!E17+транспортування!E16+постачання!E14</f>
        <v>2816.67</v>
      </c>
      <c r="F20" s="5">
        <f>виробництво!G17+транспортування!G16+постачання!G14</f>
        <v>8.2200000000000006</v>
      </c>
      <c r="G20" s="5">
        <f>виробництво!I17+транспортування!I16+постачання!I14</f>
        <v>166.31</v>
      </c>
    </row>
    <row r="21" spans="1:8" ht="30" x14ac:dyDescent="0.25">
      <c r="A21" s="13" t="s">
        <v>22</v>
      </c>
      <c r="B21" s="15" t="s">
        <v>21</v>
      </c>
      <c r="C21" s="28">
        <f t="shared" si="0"/>
        <v>2766.0800000000004</v>
      </c>
      <c r="D21" s="5">
        <f>виробництво!C18+транспортування!C17+постачання!C15</f>
        <v>2108.02</v>
      </c>
      <c r="E21" s="11">
        <f>виробництво!E18+транспортування!E17+постачання!E15</f>
        <v>619.66999999999996</v>
      </c>
      <c r="F21" s="11">
        <f>виробництво!G18+транспортування!G17+постачання!G15</f>
        <v>1.7999999999999998</v>
      </c>
      <c r="G21" s="5">
        <f>виробництво!I18+транспортування!I17+постачання!I15</f>
        <v>36.590000000000003</v>
      </c>
    </row>
    <row r="22" spans="1:8" x14ac:dyDescent="0.25">
      <c r="A22" s="13" t="s">
        <v>24</v>
      </c>
      <c r="B22" s="15" t="s">
        <v>23</v>
      </c>
      <c r="C22" s="28">
        <f t="shared" si="0"/>
        <v>4875.7599999999993</v>
      </c>
      <c r="D22" s="5">
        <f>виробництво!C19+транспортування!C18+постачання!C16</f>
        <v>3715.7599999999998</v>
      </c>
      <c r="E22" s="5">
        <f>виробництво!E19+транспортування!E18+постачання!E16</f>
        <v>1092.27</v>
      </c>
      <c r="F22" s="11">
        <f>виробництво!G19+транспортування!G18+постачання!G16</f>
        <v>3.2299999999999995</v>
      </c>
      <c r="G22" s="11">
        <f>виробництво!I19+транспортування!I18+постачання!I16</f>
        <v>64.5</v>
      </c>
    </row>
    <row r="23" spans="1:8" x14ac:dyDescent="0.25">
      <c r="A23" s="27" t="s">
        <v>76</v>
      </c>
      <c r="B23" s="15" t="s">
        <v>25</v>
      </c>
      <c r="C23" s="28">
        <f t="shared" si="0"/>
        <v>22499.480000000003</v>
      </c>
      <c r="D23" s="5">
        <f>виробництво!C20+транспортування!C19+постачання!C17</f>
        <v>17146.79</v>
      </c>
      <c r="E23" s="5">
        <f>виробництво!E20+транспортування!E19+постачання!E17</f>
        <v>5040.4500000000007</v>
      </c>
      <c r="F23" s="5">
        <f>виробництво!G20+транспортування!G19+постачання!G17</f>
        <v>14.65</v>
      </c>
      <c r="G23" s="11">
        <f>виробництво!I20+транспортування!I19+постачання!I17</f>
        <v>297.59000000000003</v>
      </c>
    </row>
    <row r="24" spans="1:8" ht="30" x14ac:dyDescent="0.25">
      <c r="A24" s="39">
        <v>2</v>
      </c>
      <c r="B24" s="16" t="s">
        <v>44</v>
      </c>
      <c r="C24" s="29">
        <f t="shared" si="0"/>
        <v>12039.16</v>
      </c>
      <c r="D24" s="35">
        <f>транспортування!C20</f>
        <v>7932.13</v>
      </c>
      <c r="E24" s="35">
        <f>транспортування!E20</f>
        <v>3880.01</v>
      </c>
      <c r="F24" s="35">
        <f>транспортування!G20</f>
        <v>10.69</v>
      </c>
      <c r="G24" s="35">
        <f>транспортування!I20</f>
        <v>216.33</v>
      </c>
    </row>
    <row r="25" spans="1:8" x14ac:dyDescent="0.25">
      <c r="A25" s="39" t="s">
        <v>77</v>
      </c>
      <c r="B25" s="18" t="s">
        <v>45</v>
      </c>
      <c r="C25" s="31">
        <f>C15+C24</f>
        <v>149211.40700000001</v>
      </c>
      <c r="D25" s="31">
        <f>D15+D24</f>
        <v>102103.82</v>
      </c>
      <c r="E25" s="31">
        <f>E15+E24</f>
        <v>44371.68</v>
      </c>
      <c r="F25" s="31">
        <f>F15+F24</f>
        <v>128.81700000000001</v>
      </c>
      <c r="G25" s="31">
        <f>G15+G24</f>
        <v>2607.09</v>
      </c>
    </row>
    <row r="26" spans="1:8" x14ac:dyDescent="0.25">
      <c r="A26" s="39" t="s">
        <v>78</v>
      </c>
      <c r="B26" s="16" t="s">
        <v>27</v>
      </c>
      <c r="C26" s="31">
        <f>C27+C28+C29</f>
        <v>7648.4007000000001</v>
      </c>
      <c r="D26" s="31">
        <f>D27+D28+D29</f>
        <v>3766.87</v>
      </c>
      <c r="E26" s="31">
        <f>E27+E28+E29</f>
        <v>3781.1499999999996</v>
      </c>
      <c r="F26" s="31">
        <f>F27+F28+F29</f>
        <v>4.7397</v>
      </c>
      <c r="G26" s="31">
        <f>G27+G28+G29</f>
        <v>95.641000000000005</v>
      </c>
      <c r="H26" s="30"/>
    </row>
    <row r="27" spans="1:8" x14ac:dyDescent="0.25">
      <c r="A27" s="40" t="s">
        <v>79</v>
      </c>
      <c r="B27" s="15" t="s">
        <v>29</v>
      </c>
      <c r="C27" s="32">
        <f>D27+E27+F27+G27</f>
        <v>1376.72</v>
      </c>
      <c r="D27" s="11">
        <f>виробництво!C22+транспортування!C23+постачання!C19</f>
        <v>678.04</v>
      </c>
      <c r="E27" s="11">
        <f>виробництво!E22+транспортування!E23+постачання!E19</f>
        <v>680.61</v>
      </c>
      <c r="F27" s="12">
        <f>виробництво!G22+транспортування!G23+постачання!G19</f>
        <v>0.85</v>
      </c>
      <c r="G27" s="11">
        <f>виробництво!I22+транспортування!I23+постачання!I19</f>
        <v>17.220000000000002</v>
      </c>
    </row>
    <row r="28" spans="1:8" x14ac:dyDescent="0.25">
      <c r="A28" s="40" t="s">
        <v>80</v>
      </c>
      <c r="B28" s="15" t="s">
        <v>31</v>
      </c>
      <c r="C28" s="32">
        <f t="shared" ref="C28:C29" si="1">D28+E28+F28+G28</f>
        <v>1772.41</v>
      </c>
      <c r="D28" s="11">
        <f>виробництво!C23+транспортування!C24+постачання!C20</f>
        <v>0</v>
      </c>
      <c r="E28" s="5">
        <f>виробництво!E23+транспортування!E24</f>
        <v>1772.41</v>
      </c>
      <c r="F28" s="5">
        <f>виробництво!G23+транспортування!G24</f>
        <v>0</v>
      </c>
      <c r="G28" s="5">
        <f>виробництво!I23+транспортування!I24+постачання!I20</f>
        <v>0</v>
      </c>
    </row>
    <row r="29" spans="1:8" x14ac:dyDescent="0.25">
      <c r="A29" s="37" t="s">
        <v>81</v>
      </c>
      <c r="B29" s="15" t="s">
        <v>33</v>
      </c>
      <c r="C29" s="32">
        <f t="shared" si="1"/>
        <v>4499.2707</v>
      </c>
      <c r="D29" s="11">
        <f>виробництво!C24+транспортування!C25+постачання!C21</f>
        <v>3088.83</v>
      </c>
      <c r="E29" s="5">
        <f>виробництво!E24+транспортування!E25+постачання!E21</f>
        <v>1328.1299999999999</v>
      </c>
      <c r="F29" s="5">
        <f>виробництво!G24+транспортування!G25+постачання!G21</f>
        <v>3.8896999999999999</v>
      </c>
      <c r="G29" s="5">
        <f>виробництво!I24+транспортування!I25+постачання!I21</f>
        <v>78.421000000000006</v>
      </c>
    </row>
    <row r="30" spans="1:8" ht="30" x14ac:dyDescent="0.25">
      <c r="A30" s="38" t="s">
        <v>38</v>
      </c>
      <c r="B30" s="16" t="s">
        <v>35</v>
      </c>
      <c r="C30" s="31">
        <f>D30+E30+F30+G30</f>
        <v>156859.8077</v>
      </c>
      <c r="D30" s="31">
        <f>виробництво!C25+транспортування!C26+постачання!C22</f>
        <v>105870.69000000002</v>
      </c>
      <c r="E30" s="31">
        <f>виробництво!E25+транспортування!E26+постачання!E22</f>
        <v>48152.83</v>
      </c>
      <c r="F30" s="18">
        <f>виробництво!G25+транспортування!G26+постачання!G22</f>
        <v>133.55670000000001</v>
      </c>
      <c r="G30" s="31">
        <f>виробництво!I25+транспортування!I26+постачання!I22</f>
        <v>2702.7310000000002</v>
      </c>
    </row>
    <row r="31" spans="1:8" ht="45" x14ac:dyDescent="0.25">
      <c r="A31" s="38" t="s">
        <v>49</v>
      </c>
      <c r="B31" s="16" t="s">
        <v>39</v>
      </c>
      <c r="C31" s="31">
        <f>D31+E31+F31+G31</f>
        <v>48387.352599999991</v>
      </c>
      <c r="D31" s="31">
        <f>транспортування!C28</f>
        <v>36875.769999999997</v>
      </c>
      <c r="E31" s="18">
        <f>транспортування!E28</f>
        <v>10839.92</v>
      </c>
      <c r="F31" s="18">
        <f>транспортування!G28</f>
        <v>31.6326</v>
      </c>
      <c r="G31" s="18">
        <f>транспортування!I28</f>
        <v>640.03</v>
      </c>
    </row>
    <row r="32" spans="1:8" ht="30" x14ac:dyDescent="0.25">
      <c r="A32" s="9" t="s">
        <v>72</v>
      </c>
      <c r="B32" s="23" t="s">
        <v>59</v>
      </c>
      <c r="C32" s="31">
        <f>D32+E32+F32+G32</f>
        <v>53763.71</v>
      </c>
      <c r="D32" s="31">
        <f>виробництво!C27</f>
        <v>40973.08</v>
      </c>
      <c r="E32" s="31">
        <f>виробництво!E27</f>
        <v>12044.35</v>
      </c>
      <c r="F32" s="18">
        <f>виробництво!G27</f>
        <v>35.14</v>
      </c>
      <c r="G32" s="18">
        <f>виробництво!I27</f>
        <v>711.14</v>
      </c>
    </row>
    <row r="35" spans="2:10" x14ac:dyDescent="0.25">
      <c r="B35" s="46" t="s">
        <v>138</v>
      </c>
      <c r="C35" s="46"/>
      <c r="D35" s="46"/>
      <c r="E35" s="46" t="s">
        <v>143</v>
      </c>
      <c r="F35" s="46"/>
      <c r="G35" s="46"/>
      <c r="H35" s="46"/>
      <c r="I35" s="46"/>
      <c r="J35" s="46"/>
    </row>
  </sheetData>
  <mergeCells count="3">
    <mergeCell ref="B14:G14"/>
    <mergeCell ref="A5:G5"/>
    <mergeCell ref="B9:G9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view="pageBreakPreview" zoomScale="120" zoomScaleNormal="100" zoomScaleSheetLayoutView="120" workbookViewId="0">
      <selection activeCell="G4" sqref="G4"/>
    </sheetView>
  </sheetViews>
  <sheetFormatPr defaultColWidth="9" defaultRowHeight="15" x14ac:dyDescent="0.25"/>
  <cols>
    <col min="1" max="1" width="6.28515625" customWidth="1"/>
    <col min="2" max="2" width="10.140625" customWidth="1"/>
    <col min="3" max="3" width="9.140625" customWidth="1"/>
    <col min="4" max="4" width="8.5703125" customWidth="1"/>
    <col min="5" max="5" width="9.28515625" customWidth="1"/>
    <col min="6" max="6" width="8.28515625" customWidth="1"/>
    <col min="7" max="7" width="8.42578125" customWidth="1"/>
    <col min="8" max="8" width="8.140625" customWidth="1"/>
    <col min="9" max="9" width="9.7109375" customWidth="1"/>
    <col min="10" max="10" width="9.85546875" customWidth="1"/>
  </cols>
  <sheetData>
    <row r="1" spans="1:10" x14ac:dyDescent="0.25">
      <c r="G1" t="s">
        <v>88</v>
      </c>
    </row>
    <row r="2" spans="1:10" x14ac:dyDescent="0.25">
      <c r="G2" s="46" t="s">
        <v>85</v>
      </c>
      <c r="H2" s="46"/>
      <c r="I2" s="46"/>
    </row>
    <row r="3" spans="1:10" x14ac:dyDescent="0.25">
      <c r="G3" t="s">
        <v>144</v>
      </c>
    </row>
    <row r="5" spans="1:10" s="19" customFormat="1" ht="26.25" customHeight="1" x14ac:dyDescent="0.25">
      <c r="A5" s="89" t="s">
        <v>51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13.5" customHeight="1" x14ac:dyDescent="0.25">
      <c r="J6" t="s">
        <v>0</v>
      </c>
    </row>
    <row r="7" spans="1:10" ht="45.75" customHeight="1" x14ac:dyDescent="0.25">
      <c r="A7" s="90" t="s">
        <v>1</v>
      </c>
      <c r="B7" s="91" t="s">
        <v>2</v>
      </c>
      <c r="C7" s="81" t="s">
        <v>3</v>
      </c>
      <c r="D7" s="92"/>
      <c r="E7" s="80" t="s">
        <v>4</v>
      </c>
      <c r="F7" s="92"/>
      <c r="G7" s="80" t="s">
        <v>5</v>
      </c>
      <c r="H7" s="92"/>
      <c r="I7" s="80" t="s">
        <v>6</v>
      </c>
      <c r="J7" s="92"/>
    </row>
    <row r="8" spans="1:10" x14ac:dyDescent="0.25">
      <c r="A8" s="90"/>
      <c r="B8" s="91"/>
      <c r="C8" s="20" t="s">
        <v>7</v>
      </c>
      <c r="D8" s="18" t="s">
        <v>8</v>
      </c>
      <c r="E8" s="20" t="s">
        <v>7</v>
      </c>
      <c r="F8" s="18" t="s">
        <v>8</v>
      </c>
      <c r="G8" s="20" t="s">
        <v>7</v>
      </c>
      <c r="H8" s="18" t="s">
        <v>8</v>
      </c>
      <c r="I8" s="20" t="s">
        <v>7</v>
      </c>
      <c r="J8" s="18" t="s">
        <v>8</v>
      </c>
    </row>
    <row r="9" spans="1:10" x14ac:dyDescent="0.25">
      <c r="A9" s="6">
        <v>1</v>
      </c>
      <c r="B9" s="21">
        <v>2</v>
      </c>
      <c r="C9" s="4">
        <v>3</v>
      </c>
      <c r="D9" s="5">
        <v>4</v>
      </c>
      <c r="E9" s="4">
        <v>5</v>
      </c>
      <c r="F9" s="5">
        <v>6</v>
      </c>
      <c r="G9" s="4">
        <v>7</v>
      </c>
      <c r="H9" s="5">
        <v>8</v>
      </c>
      <c r="I9" s="4">
        <v>9</v>
      </c>
      <c r="J9" s="5">
        <v>10</v>
      </c>
    </row>
    <row r="10" spans="1:10" ht="63.75" x14ac:dyDescent="0.25">
      <c r="A10" s="57" t="s">
        <v>9</v>
      </c>
      <c r="B10" s="26" t="s">
        <v>52</v>
      </c>
      <c r="C10" s="58">
        <f>C25</f>
        <v>79321.350000000006</v>
      </c>
      <c r="D10" s="59">
        <f>D26</f>
        <v>1935.938181850132</v>
      </c>
      <c r="E10" s="58">
        <f>E25</f>
        <v>38800.14</v>
      </c>
      <c r="F10" s="59">
        <f>F26</f>
        <v>3221.4390980003072</v>
      </c>
      <c r="G10" s="58">
        <f>G25</f>
        <v>106.89510000000001</v>
      </c>
      <c r="H10" s="59">
        <f>H26</f>
        <v>3041.977803073421</v>
      </c>
      <c r="I10" s="58">
        <f>I25</f>
        <v>2163.2710000000002</v>
      </c>
      <c r="J10" s="59">
        <f>J26</f>
        <v>3041.9762634642971</v>
      </c>
    </row>
    <row r="11" spans="1:10" ht="18" customHeight="1" x14ac:dyDescent="0.25">
      <c r="A11" s="57" t="s">
        <v>11</v>
      </c>
      <c r="B11" s="86" t="s">
        <v>53</v>
      </c>
      <c r="C11" s="87"/>
      <c r="D11" s="87"/>
      <c r="E11" s="87"/>
      <c r="F11" s="87"/>
      <c r="G11" s="87"/>
      <c r="H11" s="87"/>
      <c r="I11" s="87"/>
      <c r="J11" s="88"/>
    </row>
    <row r="12" spans="1:10" ht="127.5" x14ac:dyDescent="0.25">
      <c r="A12" s="60">
        <v>1</v>
      </c>
      <c r="B12" s="61" t="s">
        <v>54</v>
      </c>
      <c r="C12" s="59">
        <f t="shared" ref="C12:H12" si="0">C13+C14+C15+C16+C17+C18+C19+C20</f>
        <v>76270.53</v>
      </c>
      <c r="D12" s="59">
        <f t="shared" si="0"/>
        <v>1861.4790491708213</v>
      </c>
      <c r="E12" s="59">
        <f t="shared" si="0"/>
        <v>35229.480000000003</v>
      </c>
      <c r="F12" s="59">
        <f t="shared" si="0"/>
        <v>2924.9797622951842</v>
      </c>
      <c r="G12" s="62">
        <f t="shared" si="0"/>
        <v>102.77700000000002</v>
      </c>
      <c r="H12" s="59">
        <f t="shared" si="0"/>
        <v>2853.6313887307915</v>
      </c>
      <c r="I12" s="59">
        <f>I13+I14+I15+I16+I17+I18+I19+I20</f>
        <v>2080.0700000000002</v>
      </c>
      <c r="J12" s="59">
        <f>J13+J14+J15+J16+J17+J18+J19+J20</f>
        <v>3019.0205067919119</v>
      </c>
    </row>
    <row r="13" spans="1:10" ht="26.25" customHeight="1" x14ac:dyDescent="0.25">
      <c r="A13" s="63" t="s">
        <v>55</v>
      </c>
      <c r="B13" s="70" t="s">
        <v>56</v>
      </c>
      <c r="C13" s="65">
        <v>46693.09</v>
      </c>
      <c r="D13" s="69">
        <f>(C13/C27)*1000</f>
        <v>1139.6041010341423</v>
      </c>
      <c r="E13" s="65">
        <v>26534.959999999999</v>
      </c>
      <c r="F13" s="65">
        <f>E13/E27*1000</f>
        <v>2203.104360135665</v>
      </c>
      <c r="G13" s="65">
        <v>77.417000000000002</v>
      </c>
      <c r="H13" s="65">
        <f>(G13/G27)*1000</f>
        <v>2203.1018782014798</v>
      </c>
      <c r="I13" s="65">
        <v>1566.72</v>
      </c>
      <c r="J13" s="65">
        <f>(I13/I27)*1000</f>
        <v>2203.1104986359933</v>
      </c>
    </row>
    <row r="14" spans="1:10" ht="48.75" customHeight="1" x14ac:dyDescent="0.25">
      <c r="A14" s="67" t="s">
        <v>14</v>
      </c>
      <c r="B14" s="68" t="s">
        <v>15</v>
      </c>
      <c r="C14" s="65">
        <v>1627.93</v>
      </c>
      <c r="D14" s="65">
        <f>C14/C27*1000</f>
        <v>39.731697006912832</v>
      </c>
      <c r="E14" s="69">
        <v>478.54</v>
      </c>
      <c r="F14" s="65">
        <f>E14/E27*1000</f>
        <v>39.731492359488058</v>
      </c>
      <c r="G14" s="65">
        <v>1.4</v>
      </c>
      <c r="H14" s="65">
        <f>G14/G27*1000</f>
        <v>39.840637450199203</v>
      </c>
      <c r="I14" s="65">
        <v>28.25</v>
      </c>
      <c r="J14" s="65">
        <f>(I14/I27)*1000</f>
        <v>39.724948673960121</v>
      </c>
    </row>
    <row r="15" spans="1:10" ht="23.25" customHeight="1" x14ac:dyDescent="0.25">
      <c r="A15" s="67" t="s">
        <v>16</v>
      </c>
      <c r="B15" s="68" t="s">
        <v>43</v>
      </c>
      <c r="C15" s="69">
        <v>148.77000000000001</v>
      </c>
      <c r="D15" s="65">
        <f>C15/C27*1000</f>
        <v>3.6309205946929057</v>
      </c>
      <c r="E15" s="69">
        <v>43.73</v>
      </c>
      <c r="F15" s="65">
        <f>E15/E27*1000</f>
        <v>3.630748027083238</v>
      </c>
      <c r="G15" s="65">
        <v>0.13</v>
      </c>
      <c r="H15" s="65">
        <f>G15/G27*1000</f>
        <v>3.6994877632327836</v>
      </c>
      <c r="I15" s="65">
        <v>2.58</v>
      </c>
      <c r="J15" s="65">
        <f>(I15/I27)*1000</f>
        <v>3.6279776134094552</v>
      </c>
    </row>
    <row r="16" spans="1:10" ht="39" x14ac:dyDescent="0.25">
      <c r="A16" s="67" t="s">
        <v>18</v>
      </c>
      <c r="B16" s="70" t="s">
        <v>17</v>
      </c>
      <c r="C16" s="69">
        <v>3035.2</v>
      </c>
      <c r="D16" s="65">
        <f>(C16/C27)*1000</f>
        <v>74.077906762196051</v>
      </c>
      <c r="E16" s="69">
        <v>892.22</v>
      </c>
      <c r="F16" s="65">
        <f>E16/E27*1000</f>
        <v>74.077887142103975</v>
      </c>
      <c r="G16" s="65">
        <v>2.6</v>
      </c>
      <c r="H16" s="65">
        <f>G16/G27*1000</f>
        <v>73.989755264655656</v>
      </c>
      <c r="I16" s="65">
        <v>52.68</v>
      </c>
      <c r="J16" s="65">
        <f>(I16/I27)*1000</f>
        <v>74.078240571476783</v>
      </c>
    </row>
    <row r="17" spans="1:10" ht="39" x14ac:dyDescent="0.25">
      <c r="A17" s="67" t="s">
        <v>20</v>
      </c>
      <c r="B17" s="70" t="s">
        <v>19</v>
      </c>
      <c r="C17" s="69">
        <v>6262.05</v>
      </c>
      <c r="D17" s="65">
        <f>(C17/C27)*1000</f>
        <v>152.8332749209969</v>
      </c>
      <c r="E17" s="69">
        <v>1840.78</v>
      </c>
      <c r="F17" s="65">
        <f>E17/E27*1000</f>
        <v>152.83348624043637</v>
      </c>
      <c r="G17" s="65">
        <v>5.37</v>
      </c>
      <c r="H17" s="65">
        <f>G17/G27*1000</f>
        <v>152.81730221969266</v>
      </c>
      <c r="I17" s="65">
        <v>108.69</v>
      </c>
      <c r="J17" s="65">
        <v>246.88</v>
      </c>
    </row>
    <row r="18" spans="1:10" ht="51.75" x14ac:dyDescent="0.25">
      <c r="A18" s="67" t="s">
        <v>22</v>
      </c>
      <c r="B18" s="70" t="s">
        <v>21</v>
      </c>
      <c r="C18" s="69">
        <v>1377.65</v>
      </c>
      <c r="D18" s="65">
        <f>(C18/C27)*1000</f>
        <v>33.62329607635062</v>
      </c>
      <c r="E18" s="69">
        <v>404.97</v>
      </c>
      <c r="F18" s="65">
        <f>E18/E27*1000</f>
        <v>33.62323413052593</v>
      </c>
      <c r="G18" s="65">
        <v>1.18</v>
      </c>
      <c r="H18" s="65">
        <f>G18/G27*1000</f>
        <v>33.579965850882182</v>
      </c>
      <c r="I18" s="65">
        <v>23.91</v>
      </c>
      <c r="J18" s="65">
        <f>(I18/I27)*1000</f>
        <v>33.622071603341119</v>
      </c>
    </row>
    <row r="19" spans="1:10" ht="51.75" x14ac:dyDescent="0.25">
      <c r="A19" s="67" t="s">
        <v>24</v>
      </c>
      <c r="B19" s="70" t="s">
        <v>23</v>
      </c>
      <c r="C19" s="65">
        <v>2974.15</v>
      </c>
      <c r="D19" s="65">
        <f>(C19/C27)*1000</f>
        <v>72.58790405798149</v>
      </c>
      <c r="E19" s="69">
        <v>874.27</v>
      </c>
      <c r="F19" s="65">
        <f>E19/E27*1000</f>
        <v>72.587561802837016</v>
      </c>
      <c r="G19" s="65">
        <v>2.59</v>
      </c>
      <c r="H19" s="65">
        <v>2.5499999999999998</v>
      </c>
      <c r="I19" s="65">
        <v>51.62</v>
      </c>
      <c r="J19" s="65">
        <f>(I19/I27)*1000</f>
        <v>72.587676125657396</v>
      </c>
    </row>
    <row r="20" spans="1:10" ht="51.75" x14ac:dyDescent="0.25">
      <c r="A20" s="67" t="s">
        <v>57</v>
      </c>
      <c r="B20" s="70" t="s">
        <v>25</v>
      </c>
      <c r="C20" s="69">
        <v>14151.69</v>
      </c>
      <c r="D20" s="65">
        <f>(C20/C27)*1000</f>
        <v>345.38994871754818</v>
      </c>
      <c r="E20" s="69">
        <v>4160.01</v>
      </c>
      <c r="F20" s="65">
        <f>E20/E27*1000</f>
        <v>345.39099245704421</v>
      </c>
      <c r="G20" s="65">
        <v>12.09</v>
      </c>
      <c r="H20" s="65">
        <f>G20/G27*1000</f>
        <v>344.05236198064881</v>
      </c>
      <c r="I20" s="65">
        <v>245.62</v>
      </c>
      <c r="J20" s="65">
        <f>(I20/I27)*1000</f>
        <v>345.3890935680738</v>
      </c>
    </row>
    <row r="21" spans="1:10" ht="51" x14ac:dyDescent="0.25">
      <c r="A21" s="60">
        <v>2</v>
      </c>
      <c r="B21" s="61" t="s">
        <v>27</v>
      </c>
      <c r="C21" s="69">
        <f t="shared" ref="C21:H21" si="1">C22+C23+C24</f>
        <v>3050.82</v>
      </c>
      <c r="D21" s="65">
        <f t="shared" si="1"/>
        <v>74.459132679310414</v>
      </c>
      <c r="E21" s="69">
        <f t="shared" si="1"/>
        <v>3570.66</v>
      </c>
      <c r="F21" s="65">
        <f t="shared" si="1"/>
        <v>296.45933570512318</v>
      </c>
      <c r="G21" s="65">
        <f t="shared" si="1"/>
        <v>4.1181000000000001</v>
      </c>
      <c r="H21" s="69">
        <f t="shared" si="1"/>
        <v>117.19123505976096</v>
      </c>
      <c r="I21" s="65">
        <f>I22+I23+I24</f>
        <v>83.201000000000008</v>
      </c>
      <c r="J21" s="65">
        <f>J22+J23+J24</f>
        <v>116.9966532609613</v>
      </c>
    </row>
    <row r="22" spans="1:10" ht="39" x14ac:dyDescent="0.25">
      <c r="A22" s="67" t="s">
        <v>28</v>
      </c>
      <c r="B22" s="70" t="s">
        <v>29</v>
      </c>
      <c r="C22" s="69">
        <v>549.15</v>
      </c>
      <c r="D22" s="65">
        <f>C22/C27*1000</f>
        <v>13.402702457320757</v>
      </c>
      <c r="E22" s="65">
        <v>642.72</v>
      </c>
      <c r="F22" s="65">
        <f>E22/E27*1000</f>
        <v>53.362780058699727</v>
      </c>
      <c r="G22" s="69">
        <v>0.74</v>
      </c>
      <c r="H22" s="69">
        <f>G22/G27*1000</f>
        <v>21.05862265224815</v>
      </c>
      <c r="I22" s="65">
        <v>14.98</v>
      </c>
      <c r="J22" s="65">
        <f>I22/I27*1000</f>
        <v>21.064769243749474</v>
      </c>
    </row>
    <row r="23" spans="1:10" ht="51.75" x14ac:dyDescent="0.25">
      <c r="A23" s="67" t="s">
        <v>30</v>
      </c>
      <c r="B23" s="70" t="s">
        <v>31</v>
      </c>
      <c r="C23" s="69">
        <v>0</v>
      </c>
      <c r="D23" s="65">
        <f>C23/C27*1000</f>
        <v>0</v>
      </c>
      <c r="E23" s="69">
        <v>1772.41</v>
      </c>
      <c r="F23" s="65">
        <f>E23/E27*1000</f>
        <v>147.15696571421455</v>
      </c>
      <c r="G23" s="69">
        <v>0</v>
      </c>
      <c r="H23" s="69">
        <f>G23/G27*1000</f>
        <v>0</v>
      </c>
      <c r="I23" s="65">
        <v>0</v>
      </c>
      <c r="J23" s="65">
        <f>I23/I27*1000</f>
        <v>0</v>
      </c>
    </row>
    <row r="24" spans="1:10" ht="51.75" x14ac:dyDescent="0.25">
      <c r="A24" s="67" t="s">
        <v>32</v>
      </c>
      <c r="B24" s="70" t="s">
        <v>33</v>
      </c>
      <c r="C24" s="69">
        <v>2501.67</v>
      </c>
      <c r="D24" s="65">
        <f>C24/C27*1000</f>
        <v>61.056430221989658</v>
      </c>
      <c r="E24" s="69">
        <v>1155.53</v>
      </c>
      <c r="F24" s="65">
        <f>E24/E27*1000</f>
        <v>95.939589932208875</v>
      </c>
      <c r="G24" s="65">
        <v>3.3780999999999999</v>
      </c>
      <c r="H24" s="65">
        <f>G24/G27*1000</f>
        <v>96.132612407512809</v>
      </c>
      <c r="I24" s="65">
        <v>68.221000000000004</v>
      </c>
      <c r="J24" s="65">
        <f>I24/I27*1000</f>
        <v>95.931884017211814</v>
      </c>
    </row>
    <row r="25" spans="1:10" ht="77.25" x14ac:dyDescent="0.25">
      <c r="A25" s="60" t="s">
        <v>34</v>
      </c>
      <c r="B25" s="71" t="s">
        <v>35</v>
      </c>
      <c r="C25" s="72">
        <f>C12+C21</f>
        <v>79321.350000000006</v>
      </c>
      <c r="D25" s="72"/>
      <c r="E25" s="72">
        <f t="shared" ref="E25" si="2">E12+E21</f>
        <v>38800.14</v>
      </c>
      <c r="F25" s="73"/>
      <c r="G25" s="74">
        <f>G12+G21</f>
        <v>106.89510000000001</v>
      </c>
      <c r="H25" s="73"/>
      <c r="I25" s="72">
        <f>I12+I21</f>
        <v>2163.2710000000002</v>
      </c>
      <c r="J25" s="64"/>
    </row>
    <row r="26" spans="1:10" ht="66.75" customHeight="1" x14ac:dyDescent="0.25">
      <c r="A26" s="60" t="s">
        <v>36</v>
      </c>
      <c r="B26" s="71" t="s">
        <v>58</v>
      </c>
      <c r="C26" s="64"/>
      <c r="D26" s="72">
        <f>C25/C27*1000</f>
        <v>1935.938181850132</v>
      </c>
      <c r="E26" s="64"/>
      <c r="F26" s="72">
        <f>E25/E27*1000</f>
        <v>3221.4390980003072</v>
      </c>
      <c r="G26" s="64"/>
      <c r="H26" s="72">
        <f>G25/G27*1000</f>
        <v>3041.977803073421</v>
      </c>
      <c r="I26" s="72"/>
      <c r="J26" s="72">
        <f>I25/I27*1000</f>
        <v>3041.9762634642971</v>
      </c>
    </row>
    <row r="27" spans="1:10" ht="42" customHeight="1" x14ac:dyDescent="0.25">
      <c r="A27" s="60" t="s">
        <v>38</v>
      </c>
      <c r="B27" s="71" t="s">
        <v>59</v>
      </c>
      <c r="C27" s="66">
        <v>40973.08</v>
      </c>
      <c r="D27" s="64"/>
      <c r="E27" s="66">
        <v>12044.35</v>
      </c>
      <c r="F27" s="64"/>
      <c r="G27" s="66">
        <v>35.14</v>
      </c>
      <c r="H27" s="64"/>
      <c r="I27" s="66">
        <v>711.14</v>
      </c>
      <c r="J27" s="64"/>
    </row>
    <row r="28" spans="1:10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pans="1:10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46"/>
      <c r="B30" s="46" t="s">
        <v>138</v>
      </c>
      <c r="C30" s="46"/>
      <c r="D30" s="46"/>
      <c r="E30" s="46"/>
      <c r="F30" s="46"/>
      <c r="G30" s="46"/>
      <c r="H30" s="46" t="s">
        <v>142</v>
      </c>
      <c r="I30" s="46"/>
      <c r="J30" s="46"/>
    </row>
  </sheetData>
  <mergeCells count="8">
    <mergeCell ref="B11:J11"/>
    <mergeCell ref="A5:J5"/>
    <mergeCell ref="A7:A8"/>
    <mergeCell ref="B7:B8"/>
    <mergeCell ref="C7:D7"/>
    <mergeCell ref="E7:F7"/>
    <mergeCell ref="G7:H7"/>
    <mergeCell ref="I7:J7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Normal="100" zoomScaleSheetLayoutView="100" workbookViewId="0">
      <selection activeCell="G4" sqref="G4"/>
    </sheetView>
  </sheetViews>
  <sheetFormatPr defaultRowHeight="15" x14ac:dyDescent="0.25"/>
  <cols>
    <col min="1" max="1" width="4" customWidth="1"/>
    <col min="2" max="2" width="19" customWidth="1"/>
    <col min="3" max="3" width="8.42578125" customWidth="1"/>
    <col min="4" max="4" width="8.28515625" customWidth="1"/>
    <col min="5" max="5" width="8.42578125" customWidth="1"/>
    <col min="6" max="6" width="8.85546875" customWidth="1"/>
    <col min="7" max="7" width="7.7109375" customWidth="1"/>
    <col min="8" max="9" width="7.42578125" customWidth="1"/>
    <col min="10" max="10" width="9.140625" customWidth="1"/>
  </cols>
  <sheetData>
    <row r="1" spans="1:11" x14ac:dyDescent="0.25">
      <c r="G1" t="s">
        <v>86</v>
      </c>
    </row>
    <row r="2" spans="1:11" x14ac:dyDescent="0.25">
      <c r="G2" s="46" t="s">
        <v>85</v>
      </c>
      <c r="H2" s="46"/>
      <c r="I2" s="46"/>
      <c r="K2" s="46"/>
    </row>
    <row r="3" spans="1:11" x14ac:dyDescent="0.25">
      <c r="G3" t="s">
        <v>144</v>
      </c>
    </row>
    <row r="4" spans="1:11" ht="9.75" customHeight="1" x14ac:dyDescent="0.25"/>
    <row r="5" spans="1:11" ht="15.75" x14ac:dyDescent="0.25">
      <c r="A5" s="93" t="s">
        <v>40</v>
      </c>
      <c r="B5" s="93"/>
      <c r="C5" s="93"/>
      <c r="D5" s="93"/>
      <c r="E5" s="93"/>
      <c r="F5" s="93"/>
      <c r="G5" s="93"/>
      <c r="H5" s="93"/>
      <c r="I5" s="93"/>
      <c r="J5" s="93"/>
    </row>
    <row r="6" spans="1:11" ht="12.75" customHeight="1" x14ac:dyDescent="0.25"/>
    <row r="7" spans="1:11" x14ac:dyDescent="0.25">
      <c r="J7" t="s">
        <v>0</v>
      </c>
    </row>
    <row r="8" spans="1:11" ht="45.75" customHeight="1" x14ac:dyDescent="0.25">
      <c r="A8" s="94" t="s">
        <v>1</v>
      </c>
      <c r="B8" s="95" t="s">
        <v>2</v>
      </c>
      <c r="C8" s="94" t="s">
        <v>3</v>
      </c>
      <c r="D8" s="94"/>
      <c r="E8" s="94" t="s">
        <v>4</v>
      </c>
      <c r="F8" s="94"/>
      <c r="G8" s="94" t="s">
        <v>5</v>
      </c>
      <c r="H8" s="94"/>
      <c r="I8" s="94" t="s">
        <v>6</v>
      </c>
      <c r="J8" s="94"/>
    </row>
    <row r="9" spans="1:11" x14ac:dyDescent="0.25">
      <c r="A9" s="94"/>
      <c r="B9" s="95"/>
      <c r="C9" s="5" t="s">
        <v>7</v>
      </c>
      <c r="D9" s="5" t="s">
        <v>8</v>
      </c>
      <c r="E9" s="5" t="s">
        <v>7</v>
      </c>
      <c r="F9" s="5" t="s">
        <v>8</v>
      </c>
      <c r="G9" s="5" t="s">
        <v>7</v>
      </c>
      <c r="H9" s="5" t="s">
        <v>8</v>
      </c>
      <c r="I9" s="5" t="s">
        <v>7</v>
      </c>
      <c r="J9" s="5" t="s">
        <v>8</v>
      </c>
    </row>
    <row r="10" spans="1:11" ht="45" x14ac:dyDescent="0.25">
      <c r="A10" s="6" t="s">
        <v>9</v>
      </c>
      <c r="B10" s="7" t="s">
        <v>41</v>
      </c>
      <c r="C10" s="41">
        <f>C26</f>
        <v>24787.040000000001</v>
      </c>
      <c r="D10" s="31">
        <f>D27</f>
        <v>672.1768792895715</v>
      </c>
      <c r="E10" s="41">
        <f>E26</f>
        <v>8834.64</v>
      </c>
      <c r="F10" s="31">
        <f>F27</f>
        <v>815.0097048686705</v>
      </c>
      <c r="G10" s="45">
        <f>G26</f>
        <v>25.15</v>
      </c>
      <c r="H10" s="31">
        <f>H27</f>
        <v>795.06584978787703</v>
      </c>
      <c r="I10" s="41">
        <f>I26</f>
        <v>508.87</v>
      </c>
      <c r="J10" s="31">
        <f>J27</f>
        <v>795.07210599503151</v>
      </c>
    </row>
    <row r="11" spans="1:11" ht="19.5" customHeight="1" x14ac:dyDescent="0.25">
      <c r="A11" s="6" t="s">
        <v>11</v>
      </c>
      <c r="B11" s="80" t="s">
        <v>42</v>
      </c>
      <c r="C11" s="81"/>
      <c r="D11" s="81"/>
      <c r="E11" s="81"/>
      <c r="F11" s="81"/>
      <c r="G11" s="81"/>
      <c r="H11" s="81"/>
      <c r="I11" s="81"/>
      <c r="J11" s="92"/>
    </row>
    <row r="12" spans="1:11" ht="30" x14ac:dyDescent="0.25">
      <c r="A12" s="9">
        <v>1</v>
      </c>
      <c r="B12" s="10" t="s">
        <v>13</v>
      </c>
      <c r="C12" s="18">
        <f t="shared" ref="C12:H12" si="0">C13+C14+C15+C16+C17+C18+C19</f>
        <v>16206.640000000001</v>
      </c>
      <c r="D12" s="31">
        <f t="shared" si="0"/>
        <v>439.49292448672941</v>
      </c>
      <c r="E12" s="31">
        <f t="shared" si="0"/>
        <v>4764.07</v>
      </c>
      <c r="F12" s="31">
        <f t="shared" si="0"/>
        <v>439.49309589000654</v>
      </c>
      <c r="G12" s="43">
        <f t="shared" si="0"/>
        <v>13.9</v>
      </c>
      <c r="H12" s="31">
        <f t="shared" si="0"/>
        <v>439.42009193047681</v>
      </c>
      <c r="I12" s="18">
        <f>I13+I14+I15+I16+I17+I18+I19</f>
        <v>281.27999999999997</v>
      </c>
      <c r="J12" s="31">
        <f>J13+J14+J15+J16+J17+J18+J19</f>
        <v>439.47939940315297</v>
      </c>
    </row>
    <row r="13" spans="1:11" ht="45" x14ac:dyDescent="0.25">
      <c r="A13" s="13" t="s">
        <v>14</v>
      </c>
      <c r="B13" s="14" t="s">
        <v>15</v>
      </c>
      <c r="C13" s="47">
        <v>5593.79</v>
      </c>
      <c r="D13" s="75">
        <f>C13/C28*1000</f>
        <v>151.6928324479733</v>
      </c>
      <c r="E13" s="47">
        <v>1644.34</v>
      </c>
      <c r="F13" s="75">
        <f>E13/E28*1000</f>
        <v>151.69300142436475</v>
      </c>
      <c r="G13" s="47">
        <v>4.8</v>
      </c>
      <c r="H13" s="75">
        <f>G13/G28*1000</f>
        <v>151.74219001915745</v>
      </c>
      <c r="I13" s="47">
        <v>97.08</v>
      </c>
      <c r="J13" s="75">
        <f>I13/I28*1000</f>
        <v>151.68038998171963</v>
      </c>
    </row>
    <row r="14" spans="1:11" ht="27.75" customHeight="1" x14ac:dyDescent="0.25">
      <c r="A14" s="13" t="s">
        <v>16</v>
      </c>
      <c r="B14" s="14" t="s">
        <v>43</v>
      </c>
      <c r="C14" s="47">
        <v>397.09</v>
      </c>
      <c r="D14" s="75">
        <f>C14/C28*1000</f>
        <v>10.768317515810518</v>
      </c>
      <c r="E14" s="47">
        <v>116.73</v>
      </c>
      <c r="F14" s="75">
        <f>E14/E28*1000</f>
        <v>10.768529657045439</v>
      </c>
      <c r="G14" s="47">
        <v>0.34</v>
      </c>
      <c r="H14" s="75">
        <f>G14/G28*1000</f>
        <v>10.748405126356987</v>
      </c>
      <c r="I14" s="47">
        <v>6.89</v>
      </c>
      <c r="J14" s="75">
        <f>I14/I28*1000</f>
        <v>10.765120384981953</v>
      </c>
    </row>
    <row r="15" spans="1:11" ht="30" x14ac:dyDescent="0.25">
      <c r="A15" s="13" t="s">
        <v>18</v>
      </c>
      <c r="B15" s="15" t="s">
        <v>17</v>
      </c>
      <c r="C15" s="47">
        <v>4123.3500000000004</v>
      </c>
      <c r="D15" s="75">
        <f>C15/C28*1000</f>
        <v>111.81732611956308</v>
      </c>
      <c r="E15" s="75">
        <v>1212.0899999999999</v>
      </c>
      <c r="F15" s="75">
        <f>E15/E28*1000</f>
        <v>111.81724588373346</v>
      </c>
      <c r="G15" s="47">
        <v>3.54</v>
      </c>
      <c r="H15" s="75">
        <f>G15/G28*1000</f>
        <v>111.90986513912863</v>
      </c>
      <c r="I15" s="47">
        <v>71.569999999999993</v>
      </c>
      <c r="J15" s="75">
        <f>I15/I28*1000</f>
        <v>111.8228833023452</v>
      </c>
    </row>
    <row r="16" spans="1:11" ht="30" x14ac:dyDescent="0.25">
      <c r="A16" s="13" t="s">
        <v>18</v>
      </c>
      <c r="B16" s="15" t="s">
        <v>19</v>
      </c>
      <c r="C16" s="47">
        <v>2239.0300000000002</v>
      </c>
      <c r="D16" s="75">
        <f>C16/C28*1000</f>
        <v>60.718189748986944</v>
      </c>
      <c r="E16" s="47">
        <v>658.18</v>
      </c>
      <c r="F16" s="75">
        <f>E16/E28*1000</f>
        <v>60.718160281625686</v>
      </c>
      <c r="G16" s="75">
        <v>1.92</v>
      </c>
      <c r="H16" s="75">
        <f>G16/G28*1000</f>
        <v>60.696876007662979</v>
      </c>
      <c r="I16" s="75">
        <v>38.86</v>
      </c>
      <c r="J16" s="75">
        <f>I16/I28*1000</f>
        <v>60.715903942002718</v>
      </c>
    </row>
    <row r="17" spans="1:10" ht="30" x14ac:dyDescent="0.25">
      <c r="A17" s="13" t="s">
        <v>20</v>
      </c>
      <c r="B17" s="15" t="s">
        <v>21</v>
      </c>
      <c r="C17" s="75">
        <v>492.59</v>
      </c>
      <c r="D17" s="75">
        <f>C17/C28*1000</f>
        <v>13.358093946241665</v>
      </c>
      <c r="E17" s="75">
        <v>144.80000000000001</v>
      </c>
      <c r="F17" s="75">
        <f>E17/E28*1000</f>
        <v>13.358032162598986</v>
      </c>
      <c r="G17" s="47">
        <v>0.42</v>
      </c>
      <c r="H17" s="75">
        <f>G17/G28*1000</f>
        <v>13.277441626676277</v>
      </c>
      <c r="I17" s="47">
        <v>8.5500000000000007</v>
      </c>
      <c r="J17" s="75">
        <f>I17/I28*1000</f>
        <v>13.358748808649597</v>
      </c>
    </row>
    <row r="18" spans="1:10" ht="30" x14ac:dyDescent="0.25">
      <c r="A18" s="13" t="s">
        <v>22</v>
      </c>
      <c r="B18" s="15" t="s">
        <v>23</v>
      </c>
      <c r="C18" s="47">
        <v>735.51</v>
      </c>
      <c r="D18" s="75">
        <f>C18/C28*1000</f>
        <v>19.945617406768729</v>
      </c>
      <c r="E18" s="75">
        <v>216.21</v>
      </c>
      <c r="F18" s="75">
        <f>E18/E28*1000</f>
        <v>19.945719156598944</v>
      </c>
      <c r="G18" s="47">
        <v>0.63</v>
      </c>
      <c r="H18" s="75">
        <f>G18/G28*1000</f>
        <v>19.916162440014414</v>
      </c>
      <c r="I18" s="75">
        <v>12.77</v>
      </c>
      <c r="J18" s="75">
        <f>I18/I28*1000</f>
        <v>19.952189741105887</v>
      </c>
    </row>
    <row r="19" spans="1:10" ht="30" x14ac:dyDescent="0.25">
      <c r="A19" s="13" t="s">
        <v>24</v>
      </c>
      <c r="B19" s="15" t="s">
        <v>25</v>
      </c>
      <c r="C19" s="75">
        <v>2625.28</v>
      </c>
      <c r="D19" s="75">
        <f>C19/C28*1000</f>
        <v>71.192547301385176</v>
      </c>
      <c r="E19" s="47">
        <v>771.72</v>
      </c>
      <c r="F19" s="75">
        <f>E19/E28*1000</f>
        <v>71.192407324039294</v>
      </c>
      <c r="G19" s="47">
        <v>2.25</v>
      </c>
      <c r="H19" s="75">
        <f>G19/G28*1000</f>
        <v>71.129151571480065</v>
      </c>
      <c r="I19" s="75">
        <v>45.56</v>
      </c>
      <c r="J19" s="75">
        <f>I19/I28*1000</f>
        <v>71.184163242348021</v>
      </c>
    </row>
    <row r="20" spans="1:10" ht="60" x14ac:dyDescent="0.25">
      <c r="A20" s="9" t="s">
        <v>26</v>
      </c>
      <c r="B20" s="16" t="s">
        <v>44</v>
      </c>
      <c r="C20" s="76">
        <v>7932.13</v>
      </c>
      <c r="D20" s="76">
        <f>C20/C28*1000</f>
        <v>215.10411850383059</v>
      </c>
      <c r="E20" s="77">
        <v>3880.01</v>
      </c>
      <c r="F20" s="76">
        <f>E20/E28*1000</f>
        <v>357.93714344755313</v>
      </c>
      <c r="G20" s="76">
        <v>10.69</v>
      </c>
      <c r="H20" s="76">
        <f>G20/G28*1000</f>
        <v>337.94250235516523</v>
      </c>
      <c r="I20" s="77">
        <v>216.33</v>
      </c>
      <c r="J20" s="76">
        <f>I20/I28*1000</f>
        <v>337.99978126025349</v>
      </c>
    </row>
    <row r="21" spans="1:10" ht="17.25" customHeight="1" x14ac:dyDescent="0.25">
      <c r="A21" s="9" t="s">
        <v>34</v>
      </c>
      <c r="B21" s="18" t="s">
        <v>45</v>
      </c>
      <c r="C21" s="75">
        <f t="shared" ref="C21:H21" si="1">C12+C20</f>
        <v>24138.77</v>
      </c>
      <c r="D21" s="75">
        <f t="shared" si="1"/>
        <v>654.59704299056</v>
      </c>
      <c r="E21" s="75">
        <f t="shared" si="1"/>
        <v>8644.08</v>
      </c>
      <c r="F21" s="75">
        <f t="shared" si="1"/>
        <v>797.43023933755967</v>
      </c>
      <c r="G21" s="75">
        <f t="shared" si="1"/>
        <v>24.59</v>
      </c>
      <c r="H21" s="75">
        <f t="shared" si="1"/>
        <v>777.36259428564199</v>
      </c>
      <c r="I21" s="75">
        <f>I12+I20</f>
        <v>497.61</v>
      </c>
      <c r="J21" s="75">
        <f>J12+J20</f>
        <v>777.4791806634064</v>
      </c>
    </row>
    <row r="22" spans="1:10" ht="30" x14ac:dyDescent="0.25">
      <c r="A22" s="9" t="s">
        <v>36</v>
      </c>
      <c r="B22" s="16" t="s">
        <v>27</v>
      </c>
      <c r="C22" s="75">
        <f t="shared" ref="C22:H22" si="2">C23+C24+C25</f>
        <v>648.27</v>
      </c>
      <c r="D22" s="75">
        <f>C22/C28*1000</f>
        <v>17.579836299011518</v>
      </c>
      <c r="E22" s="47">
        <f t="shared" si="2"/>
        <v>190.56</v>
      </c>
      <c r="F22" s="75">
        <f t="shared" si="2"/>
        <v>17.57946553111093</v>
      </c>
      <c r="G22" s="47">
        <f t="shared" si="2"/>
        <v>0.56000000000000005</v>
      </c>
      <c r="H22" s="75">
        <f t="shared" si="2"/>
        <v>17.703255502235038</v>
      </c>
      <c r="I22" s="75">
        <f>I23+I24+I25</f>
        <v>11.26</v>
      </c>
      <c r="J22" s="75">
        <f>J23+J24+J25</f>
        <v>17.592925331625082</v>
      </c>
    </row>
    <row r="23" spans="1:10" ht="30" x14ac:dyDescent="0.25">
      <c r="A23" s="13" t="s">
        <v>46</v>
      </c>
      <c r="B23" s="15" t="s">
        <v>29</v>
      </c>
      <c r="C23" s="47">
        <v>116.69</v>
      </c>
      <c r="D23" s="75">
        <f>C23/C28*1000</f>
        <v>3.1644084991310013</v>
      </c>
      <c r="E23" s="47">
        <v>34.299999999999997</v>
      </c>
      <c r="F23" s="75">
        <f>E23/E28*1000</f>
        <v>3.1642299943173011</v>
      </c>
      <c r="G23" s="47">
        <v>0.1</v>
      </c>
      <c r="H23" s="75">
        <f>G23/G28*1000</f>
        <v>3.1612956253991138</v>
      </c>
      <c r="I23" s="75">
        <v>2.0299999999999998</v>
      </c>
      <c r="J23" s="75">
        <f>I23/I28*1000</f>
        <v>3.1717263253284997</v>
      </c>
    </row>
    <row r="24" spans="1:10" ht="30" x14ac:dyDescent="0.25">
      <c r="A24" s="13" t="s">
        <v>47</v>
      </c>
      <c r="B24" s="15" t="s">
        <v>31</v>
      </c>
      <c r="C24" s="75">
        <v>0</v>
      </c>
      <c r="D24" s="75">
        <f>C24/C28*1000</f>
        <v>0</v>
      </c>
      <c r="E24" s="75">
        <v>0</v>
      </c>
      <c r="F24" s="75">
        <f>E24/E28*1000</f>
        <v>0</v>
      </c>
      <c r="G24" s="75">
        <v>0</v>
      </c>
      <c r="H24" s="75">
        <f>G24/G28*1000</f>
        <v>0</v>
      </c>
      <c r="I24" s="75">
        <v>0</v>
      </c>
      <c r="J24" s="75">
        <f>I24/I28*1000</f>
        <v>0</v>
      </c>
    </row>
    <row r="25" spans="1:10" ht="45" x14ac:dyDescent="0.25">
      <c r="A25" s="13" t="s">
        <v>48</v>
      </c>
      <c r="B25" s="15" t="s">
        <v>33</v>
      </c>
      <c r="C25" s="75">
        <v>531.58000000000004</v>
      </c>
      <c r="D25" s="75">
        <f>C25/C28*1000</f>
        <v>14.41542779988052</v>
      </c>
      <c r="E25" s="47">
        <v>156.26</v>
      </c>
      <c r="F25" s="75">
        <f>E25/E28*1000</f>
        <v>14.415235536793629</v>
      </c>
      <c r="G25" s="47">
        <v>0.46</v>
      </c>
      <c r="H25" s="75">
        <f>G25/G28*1000</f>
        <v>14.541959876835923</v>
      </c>
      <c r="I25" s="47">
        <v>9.23</v>
      </c>
      <c r="J25" s="75">
        <f>I25/I28*1000</f>
        <v>14.421199006296581</v>
      </c>
    </row>
    <row r="26" spans="1:10" ht="60" x14ac:dyDescent="0.25">
      <c r="A26" s="9" t="s">
        <v>38</v>
      </c>
      <c r="B26" s="16" t="s">
        <v>35</v>
      </c>
      <c r="C26" s="11">
        <f>C21+C22</f>
        <v>24787.040000000001</v>
      </c>
      <c r="D26" s="11"/>
      <c r="E26" s="11">
        <f>E21+E22</f>
        <v>8834.64</v>
      </c>
      <c r="F26" s="5"/>
      <c r="G26" s="11">
        <f>G21+G22</f>
        <v>25.15</v>
      </c>
      <c r="H26" s="5"/>
      <c r="I26" s="11">
        <f>I21+I22</f>
        <v>508.87</v>
      </c>
      <c r="J26" s="11"/>
    </row>
    <row r="27" spans="1:10" ht="55.5" customHeight="1" x14ac:dyDescent="0.25">
      <c r="A27" s="9" t="s">
        <v>49</v>
      </c>
      <c r="B27" s="16" t="s">
        <v>50</v>
      </c>
      <c r="C27" s="5"/>
      <c r="D27" s="31">
        <f t="shared" ref="D27" si="3">C26/C28*1000</f>
        <v>672.1768792895715</v>
      </c>
      <c r="E27" s="31"/>
      <c r="F27" s="31">
        <f>E26/E28*1000</f>
        <v>815.0097048686705</v>
      </c>
      <c r="G27" s="18"/>
      <c r="H27" s="31">
        <f>G26/G28*1000</f>
        <v>795.06584978787703</v>
      </c>
      <c r="I27" s="18"/>
      <c r="J27" s="31">
        <f>I26/I28*1000</f>
        <v>795.07210599503151</v>
      </c>
    </row>
    <row r="28" spans="1:10" ht="60" x14ac:dyDescent="0.25">
      <c r="A28" s="17" t="s">
        <v>72</v>
      </c>
      <c r="B28" s="16" t="s">
        <v>39</v>
      </c>
      <c r="C28" s="66">
        <v>36875.769999999997</v>
      </c>
      <c r="D28" s="64"/>
      <c r="E28" s="66">
        <v>10839.92</v>
      </c>
      <c r="F28" s="64"/>
      <c r="G28" s="66">
        <v>31.6326</v>
      </c>
      <c r="H28" s="64"/>
      <c r="I28" s="66">
        <v>640.03</v>
      </c>
      <c r="J28" s="64"/>
    </row>
    <row r="31" spans="1:10" x14ac:dyDescent="0.25">
      <c r="B31" s="46" t="s">
        <v>138</v>
      </c>
      <c r="C31" s="46"/>
      <c r="D31" s="46"/>
      <c r="E31" s="46"/>
      <c r="F31" s="46"/>
      <c r="G31" s="46" t="s">
        <v>141</v>
      </c>
      <c r="H31" s="46"/>
    </row>
  </sheetData>
  <mergeCells count="8">
    <mergeCell ref="A5:J5"/>
    <mergeCell ref="B11:J11"/>
    <mergeCell ref="A8:A9"/>
    <mergeCell ref="B8:B9"/>
    <mergeCell ref="C8:D8"/>
    <mergeCell ref="E8:F8"/>
    <mergeCell ref="G8:H8"/>
    <mergeCell ref="I8:J8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7"/>
  <sheetViews>
    <sheetView zoomScaleNormal="100" workbookViewId="0">
      <selection activeCell="F4" sqref="F4"/>
    </sheetView>
  </sheetViews>
  <sheetFormatPr defaultRowHeight="15" x14ac:dyDescent="0.25"/>
  <cols>
    <col min="1" max="1" width="4.7109375" customWidth="1"/>
    <col min="2" max="2" width="17.140625" customWidth="1"/>
    <col min="3" max="3" width="10.28515625" customWidth="1"/>
    <col min="4" max="4" width="6.42578125" customWidth="1"/>
    <col min="5" max="5" width="10" customWidth="1"/>
    <col min="6" max="6" width="7" customWidth="1"/>
    <col min="7" max="7" width="10.140625" customWidth="1"/>
    <col min="8" max="8" width="7.7109375" customWidth="1"/>
    <col min="9" max="10" width="6.42578125" customWidth="1"/>
  </cols>
  <sheetData>
    <row r="1" spans="1:19" x14ac:dyDescent="0.25">
      <c r="F1" t="s">
        <v>87</v>
      </c>
    </row>
    <row r="2" spans="1:19" x14ac:dyDescent="0.25">
      <c r="F2" s="46" t="s">
        <v>85</v>
      </c>
      <c r="G2" s="46"/>
      <c r="H2" s="46"/>
      <c r="I2" s="46"/>
    </row>
    <row r="3" spans="1:19" x14ac:dyDescent="0.25">
      <c r="F3" t="s">
        <v>144</v>
      </c>
    </row>
    <row r="4" spans="1:19" ht="15.75" x14ac:dyDescent="0.25">
      <c r="A4" s="1" t="s">
        <v>74</v>
      </c>
      <c r="B4" s="2"/>
      <c r="C4" s="2"/>
      <c r="D4" s="2"/>
      <c r="E4" s="3"/>
      <c r="F4" s="2"/>
      <c r="G4" s="2"/>
      <c r="H4" s="2"/>
      <c r="I4" s="2"/>
    </row>
    <row r="5" spans="1:19" x14ac:dyDescent="0.25">
      <c r="C5" s="100" t="s">
        <v>75</v>
      </c>
      <c r="D5" s="100"/>
      <c r="E5" s="100"/>
      <c r="F5" s="100"/>
      <c r="H5" s="96"/>
      <c r="I5" s="96"/>
    </row>
    <row r="6" spans="1:19" x14ac:dyDescent="0.25">
      <c r="I6" s="101" t="s">
        <v>0</v>
      </c>
      <c r="J6" s="101"/>
    </row>
    <row r="7" spans="1:19" ht="27" customHeight="1" x14ac:dyDescent="0.25">
      <c r="A7" s="94" t="s">
        <v>1</v>
      </c>
      <c r="B7" s="95" t="s">
        <v>2</v>
      </c>
      <c r="C7" s="97" t="s">
        <v>3</v>
      </c>
      <c r="D7" s="98"/>
      <c r="E7" s="99" t="s">
        <v>4</v>
      </c>
      <c r="F7" s="98"/>
      <c r="G7" s="99" t="s">
        <v>5</v>
      </c>
      <c r="H7" s="98"/>
      <c r="I7" s="99" t="s">
        <v>6</v>
      </c>
      <c r="J7" s="98"/>
    </row>
    <row r="8" spans="1:19" ht="16.5" customHeight="1" x14ac:dyDescent="0.25">
      <c r="A8" s="94"/>
      <c r="B8" s="95"/>
      <c r="C8" s="78" t="s">
        <v>7</v>
      </c>
      <c r="D8" s="79" t="s">
        <v>8</v>
      </c>
      <c r="E8" s="78" t="s">
        <v>7</v>
      </c>
      <c r="F8" s="79" t="s">
        <v>8</v>
      </c>
      <c r="G8" s="78" t="s">
        <v>7</v>
      </c>
      <c r="H8" s="79" t="s">
        <v>8</v>
      </c>
      <c r="I8" s="78" t="s">
        <v>7</v>
      </c>
      <c r="J8" s="79" t="s">
        <v>8</v>
      </c>
    </row>
    <row r="9" spans="1:19" ht="45" x14ac:dyDescent="0.25">
      <c r="A9" s="6" t="s">
        <v>9</v>
      </c>
      <c r="B9" s="7" t="s">
        <v>10</v>
      </c>
      <c r="C9" s="41">
        <f>C22</f>
        <v>1762.2999999999997</v>
      </c>
      <c r="D9" s="31">
        <f>D23</f>
        <v>47.790188516741487</v>
      </c>
      <c r="E9" s="41">
        <f>E22</f>
        <v>518.04999999999995</v>
      </c>
      <c r="F9" s="31">
        <f>F23</f>
        <v>47.790943106591193</v>
      </c>
      <c r="G9" s="42">
        <f>G22</f>
        <v>1.5116000000000003</v>
      </c>
      <c r="H9" s="31">
        <f>H23</f>
        <v>47.786144673533009</v>
      </c>
      <c r="I9" s="41">
        <f>I22</f>
        <v>30.59</v>
      </c>
      <c r="J9" s="31">
        <f>J23</f>
        <v>47.794634626501889</v>
      </c>
    </row>
    <row r="10" spans="1:19" x14ac:dyDescent="0.25">
      <c r="A10" s="6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92"/>
    </row>
    <row r="11" spans="1:19" ht="45" x14ac:dyDescent="0.25">
      <c r="A11" s="9">
        <v>1</v>
      </c>
      <c r="B11" s="10" t="s">
        <v>13</v>
      </c>
      <c r="C11" s="31">
        <f t="shared" ref="C11:F11" si="0">C12+C13+C14+C15+C16+C17</f>
        <v>1694.5199999999998</v>
      </c>
      <c r="D11" s="31">
        <f t="shared" si="0"/>
        <v>45.952125203080513</v>
      </c>
      <c r="E11" s="31">
        <f t="shared" si="0"/>
        <v>498.12</v>
      </c>
      <c r="F11" s="31">
        <f t="shared" si="0"/>
        <v>45.952368652167173</v>
      </c>
      <c r="G11" s="31">
        <f>G12+G13+G14+G15+G16+G17</f>
        <v>1.4500000000000002</v>
      </c>
      <c r="H11" s="31">
        <f>H12+H13+H14+H15+H16+H17</f>
        <v>45.838786568287155</v>
      </c>
      <c r="I11" s="31">
        <f>I12+I13+I14+I15+I16+I17</f>
        <v>29.41</v>
      </c>
      <c r="J11" s="31">
        <f>J12+J13+J14+J15+J16+J17</f>
        <v>45.95097104823212</v>
      </c>
    </row>
    <row r="12" spans="1:19" ht="60" x14ac:dyDescent="0.25">
      <c r="A12" s="13" t="s">
        <v>14</v>
      </c>
      <c r="B12" s="14" t="s">
        <v>15</v>
      </c>
      <c r="C12" s="5">
        <v>0</v>
      </c>
      <c r="D12" s="11">
        <f>C12/C24*1000</f>
        <v>0</v>
      </c>
      <c r="E12" s="5">
        <v>0</v>
      </c>
      <c r="F12" s="5">
        <f>E12/C24*1000</f>
        <v>0</v>
      </c>
      <c r="G12" s="5">
        <v>0</v>
      </c>
      <c r="H12" s="5">
        <v>0</v>
      </c>
      <c r="I12" s="5">
        <v>0</v>
      </c>
      <c r="J12" s="11">
        <f>I12/I24*1000</f>
        <v>0</v>
      </c>
      <c r="S12" t="s">
        <v>83</v>
      </c>
    </row>
    <row r="13" spans="1:19" ht="30" x14ac:dyDescent="0.25">
      <c r="A13" s="13" t="s">
        <v>16</v>
      </c>
      <c r="B13" s="15" t="s">
        <v>17</v>
      </c>
      <c r="C13" s="5">
        <v>0</v>
      </c>
      <c r="D13" s="11">
        <f>C13/C24*1000</f>
        <v>0</v>
      </c>
      <c r="E13" s="5">
        <v>0</v>
      </c>
      <c r="F13" s="5">
        <f>E13/C24*1000</f>
        <v>0</v>
      </c>
      <c r="G13" s="36">
        <v>0</v>
      </c>
      <c r="H13" s="5">
        <v>0</v>
      </c>
      <c r="I13" s="5">
        <v>0</v>
      </c>
      <c r="J13" s="11">
        <f>I13/I24*1000</f>
        <v>0</v>
      </c>
    </row>
    <row r="14" spans="1:19" ht="30" x14ac:dyDescent="0.25">
      <c r="A14" s="13" t="s">
        <v>18</v>
      </c>
      <c r="B14" s="15" t="s">
        <v>19</v>
      </c>
      <c r="C14" s="5">
        <v>1080.82</v>
      </c>
      <c r="D14" s="11">
        <f>C14/C24*1000</f>
        <v>29.309760853807258</v>
      </c>
      <c r="E14" s="5">
        <v>317.70999999999998</v>
      </c>
      <c r="F14" s="11">
        <f>E14/E24*1000</f>
        <v>29.309256894884832</v>
      </c>
      <c r="G14" s="11">
        <v>0.93</v>
      </c>
      <c r="H14" s="11">
        <f>G14/G24*1000</f>
        <v>29.40004931621176</v>
      </c>
      <c r="I14" s="11">
        <v>18.760000000000002</v>
      </c>
      <c r="J14" s="11">
        <f>I14/I24*1000</f>
        <v>29.311126040966833</v>
      </c>
    </row>
    <row r="15" spans="1:19" ht="30" x14ac:dyDescent="0.25">
      <c r="A15" s="13" t="s">
        <v>20</v>
      </c>
      <c r="B15" s="15" t="s">
        <v>21</v>
      </c>
      <c r="C15" s="5">
        <v>237.78</v>
      </c>
      <c r="D15" s="11">
        <f>C15/C24*1000</f>
        <v>6.448136540606475</v>
      </c>
      <c r="E15" s="11">
        <v>69.900000000000006</v>
      </c>
      <c r="F15" s="11">
        <f>E15/E24*1000</f>
        <v>6.4483870729673285</v>
      </c>
      <c r="G15" s="11">
        <v>0.2</v>
      </c>
      <c r="H15" s="11">
        <f>G15/G24*1000</f>
        <v>6.3225912507982276</v>
      </c>
      <c r="I15" s="11">
        <v>4.13</v>
      </c>
      <c r="J15" s="11">
        <f>I15/I24*1000</f>
        <v>6.4528225239441905</v>
      </c>
    </row>
    <row r="16" spans="1:19" ht="30" x14ac:dyDescent="0.25">
      <c r="A16" s="13" t="s">
        <v>22</v>
      </c>
      <c r="B16" s="15" t="s">
        <v>23</v>
      </c>
      <c r="C16" s="5">
        <v>6.1</v>
      </c>
      <c r="D16" s="11">
        <f>C16/C24*1000</f>
        <v>0.16542027461392669</v>
      </c>
      <c r="E16" s="5">
        <v>1.79</v>
      </c>
      <c r="F16" s="11">
        <f>E16/E24*1000</f>
        <v>0.16513036996583</v>
      </c>
      <c r="G16" s="11">
        <v>0.01</v>
      </c>
      <c r="H16" s="11">
        <f>G16/G24*1000</f>
        <v>0.31612956253991137</v>
      </c>
      <c r="I16" s="5">
        <v>0.11</v>
      </c>
      <c r="J16" s="11">
        <f>I16/I24*1000</f>
        <v>0.17186694373701233</v>
      </c>
      <c r="P16" t="s">
        <v>82</v>
      </c>
    </row>
    <row r="17" spans="1:25" ht="30" x14ac:dyDescent="0.25">
      <c r="A17" s="13" t="s">
        <v>24</v>
      </c>
      <c r="B17" s="15" t="s">
        <v>25</v>
      </c>
      <c r="C17" s="11">
        <v>369.82</v>
      </c>
      <c r="D17" s="11">
        <f>C17/C24*1000</f>
        <v>10.028807534052849</v>
      </c>
      <c r="E17" s="5">
        <v>108.72</v>
      </c>
      <c r="F17" s="11">
        <f>E17/E24*1000</f>
        <v>10.029594314349183</v>
      </c>
      <c r="G17" s="11">
        <v>0.31</v>
      </c>
      <c r="H17" s="11">
        <f>G17/G24*1000</f>
        <v>9.8000164387372521</v>
      </c>
      <c r="I17" s="11">
        <v>6.41</v>
      </c>
      <c r="J17" s="11">
        <f>I17/I24*1000</f>
        <v>10.015155539584082</v>
      </c>
    </row>
    <row r="18" spans="1:25" ht="30" x14ac:dyDescent="0.25">
      <c r="A18" s="9" t="s">
        <v>26</v>
      </c>
      <c r="B18" s="16" t="s">
        <v>27</v>
      </c>
      <c r="C18" s="31">
        <f>C19+C20+C21</f>
        <v>67.78</v>
      </c>
      <c r="D18" s="31">
        <f t="shared" ref="D18:H18" si="1">D19+D20+D21</f>
        <v>1.8380633136609759</v>
      </c>
      <c r="E18" s="31">
        <f>E19+E20+E21</f>
        <v>19.93</v>
      </c>
      <c r="F18" s="31">
        <f t="shared" si="1"/>
        <v>1.8385744544240179</v>
      </c>
      <c r="G18" s="44">
        <f>G19+G20+G21</f>
        <v>6.1600000000000002E-2</v>
      </c>
      <c r="H18" s="31">
        <f t="shared" si="1"/>
        <v>1.9473581052458542</v>
      </c>
      <c r="I18" s="31">
        <f>I19+I20+I21</f>
        <v>1.18</v>
      </c>
      <c r="J18" s="31">
        <f>J19+J20+J21</f>
        <v>1.8436635782697686</v>
      </c>
    </row>
    <row r="19" spans="1:25" ht="30" x14ac:dyDescent="0.25">
      <c r="A19" s="13" t="s">
        <v>28</v>
      </c>
      <c r="B19" s="15" t="s">
        <v>29</v>
      </c>
      <c r="C19" s="5">
        <v>12.2</v>
      </c>
      <c r="D19" s="11">
        <f>C19/C24*1000</f>
        <v>0.33084054922785339</v>
      </c>
      <c r="E19" s="5">
        <v>3.59</v>
      </c>
      <c r="F19" s="11">
        <f>E19/E24*1000</f>
        <v>0.33118325596498865</v>
      </c>
      <c r="G19" s="5">
        <v>0.01</v>
      </c>
      <c r="H19" s="11">
        <f>G19/G24*1000</f>
        <v>0.31612956253991137</v>
      </c>
      <c r="I19" s="11">
        <v>0.21</v>
      </c>
      <c r="J19" s="11">
        <f>I19/I24*1000</f>
        <v>0.328109619861569</v>
      </c>
      <c r="Y19" t="s">
        <v>84</v>
      </c>
    </row>
    <row r="20" spans="1:25" ht="30" x14ac:dyDescent="0.25">
      <c r="A20" s="13" t="s">
        <v>30</v>
      </c>
      <c r="B20" s="15" t="s">
        <v>31</v>
      </c>
      <c r="C20" s="5">
        <v>0</v>
      </c>
      <c r="D20" s="11">
        <v>0</v>
      </c>
      <c r="E20" s="5">
        <v>0</v>
      </c>
      <c r="F20" s="11">
        <v>0</v>
      </c>
      <c r="G20" s="5">
        <v>0</v>
      </c>
      <c r="H20" s="5">
        <f>G20/G24*1000</f>
        <v>0</v>
      </c>
      <c r="I20" s="5">
        <v>0</v>
      </c>
      <c r="J20" s="11">
        <f>I20/I24*1000</f>
        <v>0</v>
      </c>
    </row>
    <row r="21" spans="1:25" ht="45" x14ac:dyDescent="0.25">
      <c r="A21" s="13" t="s">
        <v>32</v>
      </c>
      <c r="B21" s="15" t="s">
        <v>33</v>
      </c>
      <c r="C21" s="5">
        <v>55.58</v>
      </c>
      <c r="D21" s="11">
        <f>C21/C24*1000</f>
        <v>1.5072227644331224</v>
      </c>
      <c r="E21" s="5">
        <v>16.34</v>
      </c>
      <c r="F21" s="11">
        <f>E21/E24*1000</f>
        <v>1.5073911984590291</v>
      </c>
      <c r="G21" s="11">
        <v>5.16E-2</v>
      </c>
      <c r="H21" s="11">
        <f>G21/G24*1000</f>
        <v>1.6312285427059428</v>
      </c>
      <c r="I21" s="5">
        <v>0.97</v>
      </c>
      <c r="J21" s="11">
        <f>I21/I24*1000</f>
        <v>1.5155539584081996</v>
      </c>
    </row>
    <row r="22" spans="1:25" ht="60" x14ac:dyDescent="0.25">
      <c r="A22" s="9" t="s">
        <v>34</v>
      </c>
      <c r="B22" s="16" t="s">
        <v>35</v>
      </c>
      <c r="C22" s="11">
        <f>C11+C18</f>
        <v>1762.2999999999997</v>
      </c>
      <c r="D22" s="5"/>
      <c r="E22" s="11">
        <f>E11+E18</f>
        <v>518.04999999999995</v>
      </c>
      <c r="F22" s="5"/>
      <c r="G22" s="11">
        <f>G11+G18</f>
        <v>1.5116000000000003</v>
      </c>
      <c r="H22" s="5"/>
      <c r="I22" s="11">
        <f>I11+I18</f>
        <v>30.59</v>
      </c>
      <c r="J22" s="5"/>
    </row>
    <row r="23" spans="1:25" ht="71.25" customHeight="1" x14ac:dyDescent="0.25">
      <c r="A23" s="9" t="s">
        <v>36</v>
      </c>
      <c r="B23" s="10" t="s">
        <v>37</v>
      </c>
      <c r="C23" s="5"/>
      <c r="D23" s="31">
        <f>D11+D18</f>
        <v>47.790188516741487</v>
      </c>
      <c r="E23" s="18"/>
      <c r="F23" s="31">
        <f>F11+F18</f>
        <v>47.790943106591193</v>
      </c>
      <c r="G23" s="18"/>
      <c r="H23" s="31">
        <f>H11+H18</f>
        <v>47.786144673533009</v>
      </c>
      <c r="I23" s="31"/>
      <c r="J23" s="31">
        <f t="shared" ref="J23" si="2">J11+J18</f>
        <v>47.794634626501889</v>
      </c>
    </row>
    <row r="24" spans="1:25" ht="64.5" customHeight="1" x14ac:dyDescent="0.25">
      <c r="A24" s="17" t="s">
        <v>38</v>
      </c>
      <c r="B24" s="16" t="s">
        <v>39</v>
      </c>
      <c r="C24" s="66">
        <v>36875.769999999997</v>
      </c>
      <c r="D24" s="64"/>
      <c r="E24" s="66">
        <v>10839.92</v>
      </c>
      <c r="F24" s="64"/>
      <c r="G24" s="66">
        <v>31.6326</v>
      </c>
      <c r="H24" s="64"/>
      <c r="I24" s="66">
        <v>640.03</v>
      </c>
      <c r="J24" s="64"/>
    </row>
    <row r="27" spans="1:25" x14ac:dyDescent="0.25">
      <c r="B27" s="46" t="s">
        <v>138</v>
      </c>
      <c r="C27" s="46"/>
      <c r="D27" s="46"/>
      <c r="E27" s="46"/>
      <c r="F27" s="46"/>
      <c r="G27" s="46" t="s">
        <v>140</v>
      </c>
      <c r="H27" s="46"/>
    </row>
  </sheetData>
  <mergeCells count="10">
    <mergeCell ref="B10:J10"/>
    <mergeCell ref="H5:I5"/>
    <mergeCell ref="A7:A8"/>
    <mergeCell ref="B7:B8"/>
    <mergeCell ref="C7:D7"/>
    <mergeCell ref="E7:F7"/>
    <mergeCell ref="G7:H7"/>
    <mergeCell ref="I7:J7"/>
    <mergeCell ref="C5:F5"/>
    <mergeCell ref="I6:J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tabSelected="1" zoomScaleNormal="100" workbookViewId="0">
      <selection activeCell="B4" sqref="B4:E5"/>
    </sheetView>
  </sheetViews>
  <sheetFormatPr defaultRowHeight="15" x14ac:dyDescent="0.25"/>
  <cols>
    <col min="1" max="1" width="4.28515625" customWidth="1"/>
    <col min="2" max="2" width="51.85546875" customWidth="1"/>
    <col min="3" max="3" width="18.85546875" customWidth="1"/>
    <col min="4" max="4" width="18.5703125" customWidth="1"/>
  </cols>
  <sheetData>
    <row r="1" spans="1:9" x14ac:dyDescent="0.25">
      <c r="C1" t="s">
        <v>135</v>
      </c>
    </row>
    <row r="2" spans="1:9" x14ac:dyDescent="0.25">
      <c r="C2" s="46" t="s">
        <v>85</v>
      </c>
      <c r="D2" s="46"/>
      <c r="E2" s="46"/>
      <c r="I2" s="46"/>
    </row>
    <row r="3" spans="1:9" x14ac:dyDescent="0.25">
      <c r="C3" t="s">
        <v>144</v>
      </c>
    </row>
    <row r="4" spans="1:9" x14ac:dyDescent="0.25">
      <c r="B4" s="102" t="s">
        <v>136</v>
      </c>
      <c r="C4" s="102"/>
      <c r="D4" s="102"/>
      <c r="E4" s="102"/>
    </row>
    <row r="5" spans="1:9" x14ac:dyDescent="0.25">
      <c r="B5" s="102"/>
      <c r="C5" s="102"/>
      <c r="D5" s="102"/>
      <c r="E5" s="102"/>
    </row>
    <row r="6" spans="1:9" x14ac:dyDescent="0.25">
      <c r="A6" s="104" t="s">
        <v>90</v>
      </c>
      <c r="B6" s="104" t="s">
        <v>91</v>
      </c>
      <c r="C6" s="105" t="s">
        <v>92</v>
      </c>
      <c r="D6" s="105"/>
    </row>
    <row r="7" spans="1:9" x14ac:dyDescent="0.25">
      <c r="A7" s="104"/>
      <c r="B7" s="104"/>
      <c r="C7" s="48" t="s">
        <v>93</v>
      </c>
      <c r="D7" s="48" t="s">
        <v>94</v>
      </c>
    </row>
    <row r="8" spans="1:9" x14ac:dyDescent="0.25">
      <c r="A8" s="48">
        <v>1</v>
      </c>
      <c r="B8" s="48">
        <v>2</v>
      </c>
      <c r="C8" s="48">
        <v>3</v>
      </c>
      <c r="D8" s="48">
        <v>4</v>
      </c>
    </row>
    <row r="9" spans="1:9" ht="38.25" x14ac:dyDescent="0.25">
      <c r="A9" s="49">
        <v>1</v>
      </c>
      <c r="B9" s="50" t="s">
        <v>137</v>
      </c>
      <c r="C9" s="51">
        <v>2075.42</v>
      </c>
      <c r="D9" s="51">
        <f>C9/C29</f>
        <v>203.49249926463381</v>
      </c>
    </row>
    <row r="10" spans="1:9" x14ac:dyDescent="0.25">
      <c r="A10" s="49" t="s">
        <v>66</v>
      </c>
      <c r="B10" s="50" t="s">
        <v>95</v>
      </c>
      <c r="C10" s="52">
        <v>1213.3599999999999</v>
      </c>
      <c r="D10" s="51">
        <f>C10/C29</f>
        <v>118.96852632611039</v>
      </c>
    </row>
    <row r="11" spans="1:9" x14ac:dyDescent="0.25">
      <c r="A11" s="49">
        <v>2</v>
      </c>
      <c r="B11" s="50" t="s">
        <v>96</v>
      </c>
      <c r="C11" s="52"/>
      <c r="D11" s="52"/>
    </row>
    <row r="12" spans="1:9" x14ac:dyDescent="0.25">
      <c r="A12" s="49" t="s">
        <v>97</v>
      </c>
      <c r="B12" s="50" t="s">
        <v>98</v>
      </c>
      <c r="C12" s="52"/>
      <c r="D12" s="52"/>
    </row>
    <row r="13" spans="1:9" x14ac:dyDescent="0.25">
      <c r="A13" s="49" t="s">
        <v>99</v>
      </c>
      <c r="B13" s="50" t="s">
        <v>100</v>
      </c>
      <c r="C13" s="52"/>
      <c r="D13" s="52"/>
    </row>
    <row r="14" spans="1:9" x14ac:dyDescent="0.25">
      <c r="A14" s="49" t="s">
        <v>101</v>
      </c>
      <c r="B14" s="50" t="s">
        <v>102</v>
      </c>
      <c r="C14" s="52"/>
      <c r="D14" s="52"/>
    </row>
    <row r="15" spans="1:9" ht="25.5" x14ac:dyDescent="0.25">
      <c r="A15" s="49">
        <v>3</v>
      </c>
      <c r="B15" s="50" t="s">
        <v>103</v>
      </c>
      <c r="C15" s="51">
        <f>C34*C35</f>
        <v>250.38544999999999</v>
      </c>
      <c r="D15" s="52">
        <f>C15/C29</f>
        <v>24.55</v>
      </c>
    </row>
    <row r="16" spans="1:9" ht="25.5" x14ac:dyDescent="0.25">
      <c r="A16" s="49">
        <v>4</v>
      </c>
      <c r="B16" s="50" t="s">
        <v>104</v>
      </c>
      <c r="C16" s="52"/>
      <c r="D16" s="52"/>
    </row>
    <row r="17" spans="1:4" ht="38.25" x14ac:dyDescent="0.25">
      <c r="A17" s="49">
        <v>5</v>
      </c>
      <c r="B17" s="50" t="s">
        <v>105</v>
      </c>
      <c r="C17" s="51">
        <f>C9+C15</f>
        <v>2325.8054499999998</v>
      </c>
      <c r="D17" s="51">
        <f>D9+D15</f>
        <v>228.04249926463382</v>
      </c>
    </row>
    <row r="18" spans="1:4" ht="25.5" x14ac:dyDescent="0.25">
      <c r="A18" s="49">
        <v>6</v>
      </c>
      <c r="B18" s="50" t="s">
        <v>106</v>
      </c>
      <c r="C18" s="51">
        <v>173.97</v>
      </c>
      <c r="D18" s="51">
        <f>C18/C29</f>
        <v>17.057554662221786</v>
      </c>
    </row>
    <row r="19" spans="1:4" ht="25.5" x14ac:dyDescent="0.25">
      <c r="A19" s="49" t="s">
        <v>107</v>
      </c>
      <c r="B19" s="50" t="s">
        <v>108</v>
      </c>
      <c r="C19" s="51">
        <f>C18-C20</f>
        <v>142.65539999999999</v>
      </c>
      <c r="D19" s="51">
        <f>C19/C29</f>
        <v>13.987194823021865</v>
      </c>
    </row>
    <row r="20" spans="1:4" x14ac:dyDescent="0.25">
      <c r="A20" s="49" t="s">
        <v>109</v>
      </c>
      <c r="B20" s="50" t="s">
        <v>110</v>
      </c>
      <c r="C20" s="51">
        <f>C18*0.18</f>
        <v>31.314599999999999</v>
      </c>
      <c r="D20" s="51">
        <f>C20/C29</f>
        <v>3.0703598391999214</v>
      </c>
    </row>
    <row r="21" spans="1:4" ht="25.5" x14ac:dyDescent="0.25">
      <c r="A21" s="49">
        <v>7</v>
      </c>
      <c r="B21" s="50" t="s">
        <v>111</v>
      </c>
      <c r="C21" s="52">
        <v>0</v>
      </c>
      <c r="D21" s="52">
        <v>0</v>
      </c>
    </row>
    <row r="22" spans="1:4" ht="38.25" x14ac:dyDescent="0.25">
      <c r="A22" s="49">
        <v>8</v>
      </c>
      <c r="B22" s="50" t="s">
        <v>112</v>
      </c>
      <c r="C22" s="51">
        <f>C9+C15+C18</f>
        <v>2499.7754499999996</v>
      </c>
      <c r="D22" s="51">
        <f>D17+D18</f>
        <v>245.10005392685559</v>
      </c>
    </row>
    <row r="23" spans="1:4" x14ac:dyDescent="0.25">
      <c r="A23" s="49">
        <v>9</v>
      </c>
      <c r="B23" s="50" t="s">
        <v>113</v>
      </c>
      <c r="C23" s="51">
        <f>C17+C18</f>
        <v>2499.7754499999996</v>
      </c>
      <c r="D23" s="50"/>
    </row>
    <row r="24" spans="1:4" ht="25.5" x14ac:dyDescent="0.25">
      <c r="A24" s="49">
        <v>10</v>
      </c>
      <c r="B24" s="50" t="s">
        <v>114</v>
      </c>
      <c r="C24" s="50" t="s">
        <v>115</v>
      </c>
      <c r="D24" s="53">
        <f>C23/C29</f>
        <v>245.10005392685554</v>
      </c>
    </row>
    <row r="25" spans="1:4" x14ac:dyDescent="0.25">
      <c r="A25" s="49">
        <v>11</v>
      </c>
      <c r="B25" s="50" t="s">
        <v>116</v>
      </c>
      <c r="C25" s="50" t="s">
        <v>115</v>
      </c>
      <c r="D25" s="53">
        <f>D24*1.2</f>
        <v>294.12006471222662</v>
      </c>
    </row>
    <row r="26" spans="1:4" ht="25.5" x14ac:dyDescent="0.25">
      <c r="A26" s="49" t="s">
        <v>117</v>
      </c>
      <c r="B26" s="50" t="s">
        <v>118</v>
      </c>
      <c r="C26" s="50" t="s">
        <v>115</v>
      </c>
      <c r="D26" s="51">
        <f>D10/D24*D25</f>
        <v>142.76223159133247</v>
      </c>
    </row>
    <row r="27" spans="1:4" ht="25.5" x14ac:dyDescent="0.25">
      <c r="A27" s="49" t="s">
        <v>119</v>
      </c>
      <c r="B27" s="50" t="s">
        <v>120</v>
      </c>
      <c r="C27" s="50" t="s">
        <v>115</v>
      </c>
      <c r="D27" s="51">
        <f>D25-D26</f>
        <v>151.35783312089416</v>
      </c>
    </row>
    <row r="28" spans="1:4" ht="25.5" x14ac:dyDescent="0.25">
      <c r="A28" s="49">
        <v>12</v>
      </c>
      <c r="B28" s="50" t="s">
        <v>121</v>
      </c>
      <c r="C28" s="52">
        <v>550.75</v>
      </c>
      <c r="D28" s="50" t="s">
        <v>115</v>
      </c>
    </row>
    <row r="29" spans="1:4" ht="25.5" x14ac:dyDescent="0.25">
      <c r="A29" s="49">
        <v>13</v>
      </c>
      <c r="B29" s="50" t="s">
        <v>122</v>
      </c>
      <c r="C29" s="52">
        <v>10.199</v>
      </c>
      <c r="D29" s="50" t="s">
        <v>115</v>
      </c>
    </row>
    <row r="30" spans="1:4" x14ac:dyDescent="0.25">
      <c r="A30" s="49">
        <v>14</v>
      </c>
      <c r="B30" s="50" t="s">
        <v>123</v>
      </c>
      <c r="C30" s="52">
        <v>1</v>
      </c>
      <c r="D30" s="50" t="s">
        <v>115</v>
      </c>
    </row>
    <row r="31" spans="1:4" ht="25.5" x14ac:dyDescent="0.25">
      <c r="A31" s="49">
        <v>15</v>
      </c>
      <c r="B31" s="50" t="s">
        <v>124</v>
      </c>
      <c r="C31" s="52">
        <v>5</v>
      </c>
      <c r="D31" s="50" t="s">
        <v>115</v>
      </c>
    </row>
    <row r="32" spans="1:4" ht="25.5" x14ac:dyDescent="0.25">
      <c r="A32" s="49" t="s">
        <v>125</v>
      </c>
      <c r="B32" s="50" t="s">
        <v>126</v>
      </c>
      <c r="C32" s="52">
        <v>0</v>
      </c>
      <c r="D32" s="50" t="s">
        <v>115</v>
      </c>
    </row>
    <row r="33" spans="1:8" ht="25.5" x14ac:dyDescent="0.25">
      <c r="A33" s="49" t="s">
        <v>127</v>
      </c>
      <c r="B33" s="50" t="s">
        <v>128</v>
      </c>
      <c r="C33" s="52">
        <v>5</v>
      </c>
      <c r="D33" s="50" t="s">
        <v>115</v>
      </c>
    </row>
    <row r="34" spans="1:8" x14ac:dyDescent="0.25">
      <c r="A34" s="49" t="s">
        <v>129</v>
      </c>
      <c r="B34" s="50" t="s">
        <v>130</v>
      </c>
      <c r="C34" s="52">
        <v>10.199</v>
      </c>
      <c r="D34" s="50" t="s">
        <v>115</v>
      </c>
    </row>
    <row r="35" spans="1:8" x14ac:dyDescent="0.25">
      <c r="A35" s="49" t="s">
        <v>131</v>
      </c>
      <c r="B35" s="50" t="s">
        <v>132</v>
      </c>
      <c r="C35" s="52">
        <v>24.55</v>
      </c>
      <c r="D35" s="50" t="s">
        <v>115</v>
      </c>
    </row>
    <row r="36" spans="1:8" ht="25.5" x14ac:dyDescent="0.25">
      <c r="A36" s="49" t="s">
        <v>133</v>
      </c>
      <c r="B36" s="50" t="s">
        <v>134</v>
      </c>
      <c r="C36" s="50" t="s">
        <v>115</v>
      </c>
      <c r="D36" s="52">
        <v>5.3999999999999999E-2</v>
      </c>
    </row>
    <row r="37" spans="1:8" x14ac:dyDescent="0.25">
      <c r="A37" s="54"/>
      <c r="B37" s="55"/>
      <c r="C37" s="55"/>
      <c r="D37" s="56"/>
    </row>
    <row r="38" spans="1:8" x14ac:dyDescent="0.25">
      <c r="A38" s="54"/>
      <c r="B38" s="46" t="s">
        <v>138</v>
      </c>
      <c r="C38" s="46" t="s">
        <v>139</v>
      </c>
      <c r="D38" s="46"/>
      <c r="F38" s="46"/>
      <c r="G38" s="46"/>
      <c r="H38" s="46"/>
    </row>
    <row r="39" spans="1:8" x14ac:dyDescent="0.25">
      <c r="A39" s="103"/>
      <c r="B39" s="103"/>
      <c r="C39" s="103"/>
      <c r="D39" s="103"/>
    </row>
  </sheetData>
  <mergeCells count="5">
    <mergeCell ref="B4:E5"/>
    <mergeCell ref="A39:D39"/>
    <mergeCell ref="A6:A7"/>
    <mergeCell ref="B6:B7"/>
    <mergeCell ref="C6:D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4</vt:i4>
      </vt:variant>
    </vt:vector>
  </HeadingPairs>
  <TitlesOfParts>
    <vt:vector size="9" baseType="lpstr">
      <vt:lpstr>зведена</vt:lpstr>
      <vt:lpstr>виробництво</vt:lpstr>
      <vt:lpstr>транспортування</vt:lpstr>
      <vt:lpstr>постачання</vt:lpstr>
      <vt:lpstr>Вода</vt:lpstr>
      <vt:lpstr>виробництво!Область_друку</vt:lpstr>
      <vt:lpstr>зведена!Область_друку</vt:lpstr>
      <vt:lpstr>постачання!Область_друку</vt:lpstr>
      <vt:lpstr>транспортування!Область_друку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Nadiya Kos</cp:lastModifiedBy>
  <cp:lastPrinted>2024-09-27T07:01:22Z</cp:lastPrinted>
  <dcterms:created xsi:type="dcterms:W3CDTF">2020-07-21T10:57:45Z</dcterms:created>
  <dcterms:modified xsi:type="dcterms:W3CDTF">2024-10-03T11:02:21Z</dcterms:modified>
</cp:coreProperties>
</file>